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b\Documents\My Web Sites\Bolig.guide\"/>
    </mc:Choice>
  </mc:AlternateContent>
  <bookViews>
    <workbookView xWindow="345" yWindow="150" windowWidth="20355" windowHeight="9480"/>
  </bookViews>
  <sheets>
    <sheet name="Huskøb og lån" sheetId="1" r:id="rId1"/>
    <sheet name="Drift af hus" sheetId="2" r:id="rId2"/>
    <sheet name="Indkomst" sheetId="5" r:id="rId3"/>
    <sheet name="Alm. budget" sheetId="6" r:id="rId4"/>
    <sheet name="Lån og værdier" sheetId="10" r:id="rId5"/>
    <sheet name="Lån" sheetId="9" state="hidden" r:id="rId6"/>
    <sheet name="Resultat" sheetId="8" r:id="rId7"/>
    <sheet name="Lister" sheetId="4" state="hidden" r:id="rId8"/>
  </sheets>
  <definedNames>
    <definedName name="_xlnm.Print_Area" localSheetId="6">Resultat!$B$1:$G$52</definedName>
    <definedName name="_xlnm.Print_Titles" localSheetId="6">Resultat!$1:$3</definedName>
  </definedNames>
  <calcPr calcId="152511"/>
</workbook>
</file>

<file path=xl/calcChain.xml><?xml version="1.0" encoding="utf-8"?>
<calcChain xmlns="http://schemas.openxmlformats.org/spreadsheetml/2006/main">
  <c r="H38" i="5" l="1"/>
  <c r="C38" i="5"/>
  <c r="C8" i="8" l="1"/>
  <c r="C7" i="8"/>
  <c r="U3" i="9"/>
  <c r="M3" i="9"/>
  <c r="E3" i="9"/>
  <c r="C12" i="9" l="1"/>
  <c r="C15" i="9" s="1"/>
  <c r="E29" i="8"/>
  <c r="C16" i="8"/>
  <c r="C12" i="8"/>
  <c r="C11" i="8"/>
  <c r="C10" i="8"/>
  <c r="C9" i="8"/>
  <c r="C13" i="8"/>
  <c r="BQ6" i="9"/>
  <c r="BQ5" i="9"/>
  <c r="BQ4" i="9"/>
  <c r="BQ93" i="9" s="1"/>
  <c r="BQ3" i="9"/>
  <c r="BV12" i="9" s="1"/>
  <c r="BI6" i="9"/>
  <c r="BI5" i="9"/>
  <c r="BI4" i="9"/>
  <c r="BI3" i="9"/>
  <c r="BN12" i="9" s="1"/>
  <c r="BA6" i="9"/>
  <c r="BA5" i="9"/>
  <c r="BA4" i="9"/>
  <c r="BA19" i="9" s="1"/>
  <c r="BA3" i="9"/>
  <c r="BF12" i="9" s="1"/>
  <c r="BQ41" i="9"/>
  <c r="AS6" i="9"/>
  <c r="AS5" i="9"/>
  <c r="AS4" i="9"/>
  <c r="AK6" i="9"/>
  <c r="AK5" i="9"/>
  <c r="AK4" i="9"/>
  <c r="AK84" i="9" s="1"/>
  <c r="AC6" i="9"/>
  <c r="AC5" i="9"/>
  <c r="AC4" i="9"/>
  <c r="AC115" i="9" s="1"/>
  <c r="AS3" i="9"/>
  <c r="AX12" i="9" s="1"/>
  <c r="AK3" i="9"/>
  <c r="AP12" i="9" s="1"/>
  <c r="AC3" i="9"/>
  <c r="AH12" i="9" s="1"/>
  <c r="BQ113" i="9" l="1"/>
  <c r="BR113" i="9" s="1"/>
  <c r="BA27" i="9"/>
  <c r="AC45" i="9"/>
  <c r="AC75" i="9"/>
  <c r="BQ15" i="9"/>
  <c r="BQ25" i="9"/>
  <c r="AC67" i="9"/>
  <c r="AF67" i="9" s="1"/>
  <c r="AC86" i="9"/>
  <c r="AD86" i="9" s="1"/>
  <c r="AC103" i="9"/>
  <c r="BQ27" i="9"/>
  <c r="C21" i="8"/>
  <c r="G29" i="8"/>
  <c r="G36" i="8" s="1"/>
  <c r="C118" i="9"/>
  <c r="C94" i="9"/>
  <c r="C78" i="9"/>
  <c r="C54" i="9"/>
  <c r="C22" i="9"/>
  <c r="C117" i="9"/>
  <c r="C93" i="9"/>
  <c r="C69" i="9"/>
  <c r="C53" i="9"/>
  <c r="C21" i="9"/>
  <c r="C132" i="9"/>
  <c r="C124" i="9"/>
  <c r="C116" i="9"/>
  <c r="C108" i="9"/>
  <c r="C100" i="9"/>
  <c r="C92" i="9"/>
  <c r="C84" i="9"/>
  <c r="C76" i="9"/>
  <c r="C68" i="9"/>
  <c r="C60" i="9"/>
  <c r="C52" i="9"/>
  <c r="C44" i="9"/>
  <c r="C36" i="9"/>
  <c r="C28" i="9"/>
  <c r="C20" i="9"/>
  <c r="C131" i="9"/>
  <c r="C123" i="9"/>
  <c r="C115" i="9"/>
  <c r="C107" i="9"/>
  <c r="C99" i="9"/>
  <c r="C91" i="9"/>
  <c r="C83" i="9"/>
  <c r="C75" i="9"/>
  <c r="C67" i="9"/>
  <c r="C59" i="9"/>
  <c r="C51" i="9"/>
  <c r="C43" i="9"/>
  <c r="C35" i="9"/>
  <c r="C27" i="9"/>
  <c r="C19" i="9"/>
  <c r="C101" i="9"/>
  <c r="C61" i="9"/>
  <c r="C29" i="9"/>
  <c r="C130" i="9"/>
  <c r="C122" i="9"/>
  <c r="C106" i="9"/>
  <c r="C90" i="9"/>
  <c r="C74" i="9"/>
  <c r="C58" i="9"/>
  <c r="C42" i="9"/>
  <c r="C34" i="9"/>
  <c r="C18" i="9"/>
  <c r="C129" i="9"/>
  <c r="C121" i="9"/>
  <c r="C113" i="9"/>
  <c r="C105" i="9"/>
  <c r="C97" i="9"/>
  <c r="C89" i="9"/>
  <c r="C81" i="9"/>
  <c r="C73" i="9"/>
  <c r="C65" i="9"/>
  <c r="C57" i="9"/>
  <c r="C49" i="9"/>
  <c r="C41" i="9"/>
  <c r="C33" i="9"/>
  <c r="C25" i="9"/>
  <c r="C17" i="9"/>
  <c r="C110" i="9"/>
  <c r="C86" i="9"/>
  <c r="C62" i="9"/>
  <c r="C38" i="9"/>
  <c r="C14" i="9"/>
  <c r="C125" i="9"/>
  <c r="C85" i="9"/>
  <c r="C45" i="9"/>
  <c r="C114" i="9"/>
  <c r="C98" i="9"/>
  <c r="C82" i="9"/>
  <c r="C66" i="9"/>
  <c r="C50" i="9"/>
  <c r="C26" i="9"/>
  <c r="C128" i="9"/>
  <c r="C120" i="9"/>
  <c r="C112" i="9"/>
  <c r="C104" i="9"/>
  <c r="C96" i="9"/>
  <c r="C88" i="9"/>
  <c r="C80" i="9"/>
  <c r="C72" i="9"/>
  <c r="C64" i="9"/>
  <c r="C56" i="9"/>
  <c r="C48" i="9"/>
  <c r="C40" i="9"/>
  <c r="C32" i="9"/>
  <c r="C24" i="9"/>
  <c r="C16" i="9"/>
  <c r="C126" i="9"/>
  <c r="C102" i="9"/>
  <c r="C70" i="9"/>
  <c r="C46" i="9"/>
  <c r="C30" i="9"/>
  <c r="C109" i="9"/>
  <c r="C77" i="9"/>
  <c r="C37" i="9"/>
  <c r="C127" i="9"/>
  <c r="C119" i="9"/>
  <c r="C111" i="9"/>
  <c r="C103" i="9"/>
  <c r="C95" i="9"/>
  <c r="C87" i="9"/>
  <c r="C79" i="9"/>
  <c r="C71" i="9"/>
  <c r="C63" i="9"/>
  <c r="C55" i="9"/>
  <c r="C47" i="9"/>
  <c r="C39" i="9"/>
  <c r="C31" i="9"/>
  <c r="C23" i="9"/>
  <c r="C13" i="9"/>
  <c r="AC7" i="9"/>
  <c r="BA36" i="9"/>
  <c r="AC17" i="9"/>
  <c r="BQ73" i="9"/>
  <c r="BT73" i="9" s="1"/>
  <c r="BQ109" i="9"/>
  <c r="BT109" i="9" s="1"/>
  <c r="BQ29" i="9"/>
  <c r="BQ117" i="9"/>
  <c r="BT117" i="9" s="1"/>
  <c r="BQ34" i="9"/>
  <c r="BT34" i="9" s="1"/>
  <c r="BQ13" i="9"/>
  <c r="BQ65" i="9"/>
  <c r="BR65" i="9" s="1"/>
  <c r="BQ22" i="9"/>
  <c r="BQ14" i="9"/>
  <c r="BQ67" i="9"/>
  <c r="BT67" i="9" s="1"/>
  <c r="BQ17" i="9"/>
  <c r="BQ31" i="9"/>
  <c r="BQ18" i="9"/>
  <c r="BQ19" i="9"/>
  <c r="BQ20" i="9"/>
  <c r="BQ43" i="9"/>
  <c r="BT43" i="9" s="1"/>
  <c r="BQ75" i="9"/>
  <c r="BT75" i="9" s="1"/>
  <c r="BQ121" i="9"/>
  <c r="BT121" i="9" s="1"/>
  <c r="BQ49" i="9"/>
  <c r="BT49" i="9" s="1"/>
  <c r="BQ81" i="9"/>
  <c r="BR81" i="9" s="1"/>
  <c r="BQ125" i="9"/>
  <c r="BR125" i="9" s="1"/>
  <c r="BQ51" i="9"/>
  <c r="BT51" i="9" s="1"/>
  <c r="BQ85" i="9"/>
  <c r="BT85" i="9" s="1"/>
  <c r="BQ57" i="9"/>
  <c r="BR57" i="9" s="1"/>
  <c r="BQ89" i="9"/>
  <c r="BT89" i="9" s="1"/>
  <c r="BQ59" i="9"/>
  <c r="BT59" i="9" s="1"/>
  <c r="BI18" i="9"/>
  <c r="BI7" i="9"/>
  <c r="BI13" i="9"/>
  <c r="BI14" i="9"/>
  <c r="BI17" i="9"/>
  <c r="BA20" i="9"/>
  <c r="BA7" i="9"/>
  <c r="BA15" i="9"/>
  <c r="BS13" i="9"/>
  <c r="BQ7" i="9"/>
  <c r="BQ130" i="9"/>
  <c r="BQ126" i="9"/>
  <c r="BQ122" i="9"/>
  <c r="BQ118" i="9"/>
  <c r="BQ114" i="9"/>
  <c r="BQ110" i="9"/>
  <c r="BQ106" i="9"/>
  <c r="BQ102" i="9"/>
  <c r="BQ98" i="9"/>
  <c r="BQ94" i="9"/>
  <c r="BQ90" i="9"/>
  <c r="BQ86" i="9"/>
  <c r="BQ82" i="9"/>
  <c r="BQ78" i="9"/>
  <c r="BQ74" i="9"/>
  <c r="BQ70" i="9"/>
  <c r="BQ66" i="9"/>
  <c r="BQ62" i="9"/>
  <c r="BQ58" i="9"/>
  <c r="BQ54" i="9"/>
  <c r="BQ50" i="9"/>
  <c r="BQ46" i="9"/>
  <c r="BQ42" i="9"/>
  <c r="BQ131" i="9"/>
  <c r="BQ127" i="9"/>
  <c r="BQ123" i="9"/>
  <c r="BQ119" i="9"/>
  <c r="BQ115" i="9"/>
  <c r="BQ111" i="9"/>
  <c r="BQ107" i="9"/>
  <c r="BQ103" i="9"/>
  <c r="BQ99" i="9"/>
  <c r="BQ95" i="9"/>
  <c r="BQ91" i="9"/>
  <c r="BQ87" i="9"/>
  <c r="BQ83" i="9"/>
  <c r="BQ132" i="9"/>
  <c r="BQ128" i="9"/>
  <c r="BQ124" i="9"/>
  <c r="BQ120" i="9"/>
  <c r="BQ116" i="9"/>
  <c r="BQ112" i="9"/>
  <c r="BQ108" i="9"/>
  <c r="BQ104" i="9"/>
  <c r="BQ100" i="9"/>
  <c r="BQ96" i="9"/>
  <c r="BQ92" i="9"/>
  <c r="BQ88" i="9"/>
  <c r="BQ84" i="9"/>
  <c r="BQ80" i="9"/>
  <c r="BQ76" i="9"/>
  <c r="BQ72" i="9"/>
  <c r="BQ68" i="9"/>
  <c r="BQ64" i="9"/>
  <c r="BQ60" i="9"/>
  <c r="BQ56" i="9"/>
  <c r="BQ52" i="9"/>
  <c r="BQ48" i="9"/>
  <c r="BQ44" i="9"/>
  <c r="BQ40" i="9"/>
  <c r="BQ36" i="9"/>
  <c r="BQ32" i="9"/>
  <c r="BQ28" i="9"/>
  <c r="BQ24" i="9"/>
  <c r="BQ16" i="9"/>
  <c r="BQ38" i="9"/>
  <c r="BQ45" i="9"/>
  <c r="BQ53" i="9"/>
  <c r="BQ61" i="9"/>
  <c r="BQ69" i="9"/>
  <c r="BQ77" i="9"/>
  <c r="BQ101" i="9"/>
  <c r="BT81" i="9"/>
  <c r="BT113" i="9"/>
  <c r="BT93" i="9"/>
  <c r="BR93" i="9"/>
  <c r="BQ26" i="9"/>
  <c r="BQ33" i="9"/>
  <c r="BQ35" i="9"/>
  <c r="BQ39" i="9"/>
  <c r="BQ105" i="9"/>
  <c r="BT41" i="9"/>
  <c r="BR41" i="9"/>
  <c r="BR73" i="9"/>
  <c r="BR117" i="9"/>
  <c r="BQ21" i="9"/>
  <c r="BQ23" i="9"/>
  <c r="BQ30" i="9"/>
  <c r="BQ37" i="9"/>
  <c r="BQ47" i="9"/>
  <c r="BQ55" i="9"/>
  <c r="BQ63" i="9"/>
  <c r="BQ71" i="9"/>
  <c r="BQ79" i="9"/>
  <c r="BQ97" i="9"/>
  <c r="BQ129" i="9"/>
  <c r="BK13" i="9"/>
  <c r="BI130" i="9"/>
  <c r="BI126" i="9"/>
  <c r="BI122" i="9"/>
  <c r="BI118" i="9"/>
  <c r="BI114" i="9"/>
  <c r="BI110" i="9"/>
  <c r="BI106" i="9"/>
  <c r="BI102" i="9"/>
  <c r="BI98" i="9"/>
  <c r="BI94" i="9"/>
  <c r="BI90" i="9"/>
  <c r="BI86" i="9"/>
  <c r="BI82" i="9"/>
  <c r="BI78" i="9"/>
  <c r="BI74" i="9"/>
  <c r="BI70" i="9"/>
  <c r="BI66" i="9"/>
  <c r="BI62" i="9"/>
  <c r="BI58" i="9"/>
  <c r="BI54" i="9"/>
  <c r="BI50" i="9"/>
  <c r="BI46" i="9"/>
  <c r="BI42" i="9"/>
  <c r="BI38" i="9"/>
  <c r="BI34" i="9"/>
  <c r="BI30" i="9"/>
  <c r="BI26" i="9"/>
  <c r="BI22" i="9"/>
  <c r="BI131" i="9"/>
  <c r="BI127" i="9"/>
  <c r="BI123" i="9"/>
  <c r="BI119" i="9"/>
  <c r="BI115" i="9"/>
  <c r="BI111" i="9"/>
  <c r="BI107" i="9"/>
  <c r="BI103" i="9"/>
  <c r="BI99" i="9"/>
  <c r="BI95" i="9"/>
  <c r="BI91" i="9"/>
  <c r="BI87" i="9"/>
  <c r="BI83" i="9"/>
  <c r="BI79" i="9"/>
  <c r="BI75" i="9"/>
  <c r="BI71" i="9"/>
  <c r="BI67" i="9"/>
  <c r="BI63" i="9"/>
  <c r="BI59" i="9"/>
  <c r="BI55" i="9"/>
  <c r="BI51" i="9"/>
  <c r="BI47" i="9"/>
  <c r="BI43" i="9"/>
  <c r="BI39" i="9"/>
  <c r="BI35" i="9"/>
  <c r="BI31" i="9"/>
  <c r="BI27" i="9"/>
  <c r="BI23" i="9"/>
  <c r="BI132" i="9"/>
  <c r="BI128" i="9"/>
  <c r="BI124" i="9"/>
  <c r="BI120" i="9"/>
  <c r="BI116" i="9"/>
  <c r="BI112" i="9"/>
  <c r="BI108" i="9"/>
  <c r="BI104" i="9"/>
  <c r="BI100" i="9"/>
  <c r="BI96" i="9"/>
  <c r="BI92" i="9"/>
  <c r="BI88" i="9"/>
  <c r="BI84" i="9"/>
  <c r="BI80" i="9"/>
  <c r="BI76" i="9"/>
  <c r="BI72" i="9"/>
  <c r="BI68" i="9"/>
  <c r="BI64" i="9"/>
  <c r="BI60" i="9"/>
  <c r="BI56" i="9"/>
  <c r="BI52" i="9"/>
  <c r="BI48" i="9"/>
  <c r="BI44" i="9"/>
  <c r="BI40" i="9"/>
  <c r="BI36" i="9"/>
  <c r="BI32" i="9"/>
  <c r="BI28" i="9"/>
  <c r="BI24" i="9"/>
  <c r="BI20" i="9"/>
  <c r="BI129" i="9"/>
  <c r="BI125" i="9"/>
  <c r="BI121" i="9"/>
  <c r="BI117" i="9"/>
  <c r="BI113" i="9"/>
  <c r="BI109" i="9"/>
  <c r="BI105" i="9"/>
  <c r="BI101" i="9"/>
  <c r="BI97" i="9"/>
  <c r="BI93" i="9"/>
  <c r="BI89" i="9"/>
  <c r="BI85" i="9"/>
  <c r="BI81" i="9"/>
  <c r="BI77" i="9"/>
  <c r="BI73" i="9"/>
  <c r="BI69" i="9"/>
  <c r="BI65" i="9"/>
  <c r="BI61" i="9"/>
  <c r="BI57" i="9"/>
  <c r="BI53" i="9"/>
  <c r="BI49" i="9"/>
  <c r="BI45" i="9"/>
  <c r="BI41" i="9"/>
  <c r="BI37" i="9"/>
  <c r="BI33" i="9"/>
  <c r="BI29" i="9"/>
  <c r="BI25" i="9"/>
  <c r="BI21" i="9"/>
  <c r="BI16" i="9"/>
  <c r="BI15" i="9"/>
  <c r="BI19" i="9"/>
  <c r="BC13" i="9"/>
  <c r="BA14" i="9"/>
  <c r="BA18" i="9"/>
  <c r="BA28" i="9"/>
  <c r="BA32" i="9"/>
  <c r="BA48" i="9"/>
  <c r="BA24" i="9"/>
  <c r="BA13" i="9"/>
  <c r="BA17" i="9"/>
  <c r="BA44" i="9"/>
  <c r="BA130" i="9"/>
  <c r="BA126" i="9"/>
  <c r="BA122" i="9"/>
  <c r="BA118" i="9"/>
  <c r="BA114" i="9"/>
  <c r="BA110" i="9"/>
  <c r="BA106" i="9"/>
  <c r="BA102" i="9"/>
  <c r="BA98" i="9"/>
  <c r="BA94" i="9"/>
  <c r="BA90" i="9"/>
  <c r="BA86" i="9"/>
  <c r="BA82" i="9"/>
  <c r="BA78" i="9"/>
  <c r="BA74" i="9"/>
  <c r="BA70" i="9"/>
  <c r="BA66" i="9"/>
  <c r="BA62" i="9"/>
  <c r="BA58" i="9"/>
  <c r="BA54" i="9"/>
  <c r="BA50" i="9"/>
  <c r="BA46" i="9"/>
  <c r="BA42" i="9"/>
  <c r="BA38" i="9"/>
  <c r="BA34" i="9"/>
  <c r="BA30" i="9"/>
  <c r="BA26" i="9"/>
  <c r="BA22" i="9"/>
  <c r="BA131" i="9"/>
  <c r="BA127" i="9"/>
  <c r="BA123" i="9"/>
  <c r="BA119" i="9"/>
  <c r="BA115" i="9"/>
  <c r="BA111" i="9"/>
  <c r="BA107" i="9"/>
  <c r="BA103" i="9"/>
  <c r="BA99" i="9"/>
  <c r="BA95" i="9"/>
  <c r="BA91" i="9"/>
  <c r="BA87" i="9"/>
  <c r="BA83" i="9"/>
  <c r="BA79" i="9"/>
  <c r="BA75" i="9"/>
  <c r="BA71" i="9"/>
  <c r="BA67" i="9"/>
  <c r="BA63" i="9"/>
  <c r="BA59" i="9"/>
  <c r="BA55" i="9"/>
  <c r="BA51" i="9"/>
  <c r="BA47" i="9"/>
  <c r="BA43" i="9"/>
  <c r="BA39" i="9"/>
  <c r="BA35" i="9"/>
  <c r="BA31" i="9"/>
  <c r="BA132" i="9"/>
  <c r="BA128" i="9"/>
  <c r="BA124" i="9"/>
  <c r="BA120" i="9"/>
  <c r="BA116" i="9"/>
  <c r="BA112" i="9"/>
  <c r="BA108" i="9"/>
  <c r="BA104" i="9"/>
  <c r="BA100" i="9"/>
  <c r="BA96" i="9"/>
  <c r="BA92" i="9"/>
  <c r="BA88" i="9"/>
  <c r="BA84" i="9"/>
  <c r="BA80" i="9"/>
  <c r="BA76" i="9"/>
  <c r="BA72" i="9"/>
  <c r="BA68" i="9"/>
  <c r="BA64" i="9"/>
  <c r="BA60" i="9"/>
  <c r="BA56" i="9"/>
  <c r="BA52" i="9"/>
  <c r="BA129" i="9"/>
  <c r="BA125" i="9"/>
  <c r="BA121" i="9"/>
  <c r="BA117" i="9"/>
  <c r="BA113" i="9"/>
  <c r="BA109" i="9"/>
  <c r="BA105" i="9"/>
  <c r="BA101" i="9"/>
  <c r="BA97" i="9"/>
  <c r="BA93" i="9"/>
  <c r="BA89" i="9"/>
  <c r="BA85" i="9"/>
  <c r="BA81" i="9"/>
  <c r="BA77" i="9"/>
  <c r="BA73" i="9"/>
  <c r="BA69" i="9"/>
  <c r="BA65" i="9"/>
  <c r="BA61" i="9"/>
  <c r="BA57" i="9"/>
  <c r="BA53" i="9"/>
  <c r="BA49" i="9"/>
  <c r="BA45" i="9"/>
  <c r="BA41" i="9"/>
  <c r="BA37" i="9"/>
  <c r="BA33" i="9"/>
  <c r="BA29" i="9"/>
  <c r="BA25" i="9"/>
  <c r="BA21" i="9"/>
  <c r="BA16" i="9"/>
  <c r="BA40" i="9"/>
  <c r="BA23" i="9"/>
  <c r="AC18" i="9"/>
  <c r="AC68" i="9"/>
  <c r="AD68" i="9" s="1"/>
  <c r="AC50" i="9"/>
  <c r="AF50" i="9" s="1"/>
  <c r="AC46" i="9"/>
  <c r="AF46" i="9" s="1"/>
  <c r="AC93" i="9"/>
  <c r="AF93" i="9" s="1"/>
  <c r="AC104" i="9"/>
  <c r="AD104" i="9" s="1"/>
  <c r="AC112" i="9"/>
  <c r="AF112" i="9" s="1"/>
  <c r="AC32" i="9"/>
  <c r="AC69" i="9"/>
  <c r="AD69" i="9" s="1"/>
  <c r="AC96" i="9"/>
  <c r="AF96" i="9" s="1"/>
  <c r="AC118" i="9"/>
  <c r="AF118" i="9" s="1"/>
  <c r="AC51" i="9"/>
  <c r="AC70" i="9"/>
  <c r="AD70" i="9" s="1"/>
  <c r="AC97" i="9"/>
  <c r="AD97" i="9" s="1"/>
  <c r="AC37" i="9"/>
  <c r="AC71" i="9"/>
  <c r="AD71" i="9" s="1"/>
  <c r="AC99" i="9"/>
  <c r="AC107" i="9"/>
  <c r="AF107" i="9" s="1"/>
  <c r="AC38" i="9"/>
  <c r="AC61" i="9"/>
  <c r="AF61" i="9" s="1"/>
  <c r="AC72" i="9"/>
  <c r="AD72" i="9" s="1"/>
  <c r="AC80" i="9"/>
  <c r="AF80" i="9" s="1"/>
  <c r="AC100" i="9"/>
  <c r="AD100" i="9" s="1"/>
  <c r="AC108" i="9"/>
  <c r="AF108" i="9" s="1"/>
  <c r="AC129" i="9"/>
  <c r="AF129" i="9" s="1"/>
  <c r="AC41" i="9"/>
  <c r="AF41" i="9" s="1"/>
  <c r="AC64" i="9"/>
  <c r="AF64" i="9" s="1"/>
  <c r="AC73" i="9"/>
  <c r="AF73" i="9" s="1"/>
  <c r="AC82" i="9"/>
  <c r="AD82" i="9" s="1"/>
  <c r="AC101" i="9"/>
  <c r="AD101" i="9" s="1"/>
  <c r="AC109" i="9"/>
  <c r="AF109" i="9" s="1"/>
  <c r="AC111" i="9"/>
  <c r="AF111" i="9" s="1"/>
  <c r="AC76" i="9"/>
  <c r="AD76" i="9" s="1"/>
  <c r="AC48" i="9"/>
  <c r="AF48" i="9" s="1"/>
  <c r="AC77" i="9"/>
  <c r="AF77" i="9" s="1"/>
  <c r="AC105" i="9"/>
  <c r="AD105" i="9" s="1"/>
  <c r="AC33" i="9"/>
  <c r="AF33" i="9" s="1"/>
  <c r="AC78" i="9"/>
  <c r="AD78" i="9" s="1"/>
  <c r="AC106" i="9"/>
  <c r="AD106" i="9" s="1"/>
  <c r="AC125" i="9"/>
  <c r="AF125" i="9" s="1"/>
  <c r="AC54" i="9"/>
  <c r="AC79" i="9"/>
  <c r="AF79" i="9" s="1"/>
  <c r="AC128" i="9"/>
  <c r="AD128" i="9" s="1"/>
  <c r="AE13" i="9"/>
  <c r="AC42" i="9"/>
  <c r="AF42" i="9" s="1"/>
  <c r="AC65" i="9"/>
  <c r="AD65" i="9" s="1"/>
  <c r="AC74" i="9"/>
  <c r="AD74" i="9" s="1"/>
  <c r="AC83" i="9"/>
  <c r="AF83" i="9" s="1"/>
  <c r="AC102" i="9"/>
  <c r="AD102" i="9" s="1"/>
  <c r="AC110" i="9"/>
  <c r="AD110" i="9" s="1"/>
  <c r="AC13" i="9"/>
  <c r="AC35" i="9"/>
  <c r="AF35" i="9" s="1"/>
  <c r="AC43" i="9"/>
  <c r="AF43" i="9" s="1"/>
  <c r="AC14" i="9"/>
  <c r="AC36" i="9"/>
  <c r="AF36" i="9" s="1"/>
  <c r="AC44" i="9"/>
  <c r="AF44" i="9" s="1"/>
  <c r="AK52" i="9"/>
  <c r="AC22" i="9"/>
  <c r="AC39" i="9"/>
  <c r="AF39" i="9" s="1"/>
  <c r="AC47" i="9"/>
  <c r="AF47" i="9" s="1"/>
  <c r="AS29" i="9"/>
  <c r="AC29" i="9"/>
  <c r="AC40" i="9"/>
  <c r="AS31" i="9"/>
  <c r="AK68" i="9"/>
  <c r="AN68" i="9" s="1"/>
  <c r="AK36" i="9"/>
  <c r="AK14" i="9"/>
  <c r="AK32" i="9"/>
  <c r="AK100" i="9"/>
  <c r="AK18" i="9"/>
  <c r="AK116" i="9"/>
  <c r="AN116" i="9" s="1"/>
  <c r="AK24" i="9"/>
  <c r="AF45" i="9"/>
  <c r="AF110" i="9"/>
  <c r="AF13" i="9"/>
  <c r="AF51" i="9"/>
  <c r="AD112" i="9"/>
  <c r="AF100" i="9"/>
  <c r="AF115" i="9"/>
  <c r="AD115" i="9"/>
  <c r="AC114" i="9"/>
  <c r="AD114" i="9" s="1"/>
  <c r="AD80" i="9"/>
  <c r="AF97" i="9"/>
  <c r="AD109" i="9"/>
  <c r="AF37" i="9"/>
  <c r="AF104" i="9"/>
  <c r="AS7" i="9"/>
  <c r="AK7" i="9"/>
  <c r="AU13" i="9"/>
  <c r="AS14" i="9"/>
  <c r="AS18" i="9"/>
  <c r="AS21" i="9"/>
  <c r="AS23" i="9"/>
  <c r="AS28" i="9"/>
  <c r="AS13" i="9"/>
  <c r="AS17" i="9"/>
  <c r="AS130" i="9"/>
  <c r="AS126" i="9"/>
  <c r="AS122" i="9"/>
  <c r="AS118" i="9"/>
  <c r="AS114" i="9"/>
  <c r="AS110" i="9"/>
  <c r="AS106" i="9"/>
  <c r="AS102" i="9"/>
  <c r="AS98" i="9"/>
  <c r="AS94" i="9"/>
  <c r="AS90" i="9"/>
  <c r="AS86" i="9"/>
  <c r="AS82" i="9"/>
  <c r="AS78" i="9"/>
  <c r="AS74" i="9"/>
  <c r="AS70" i="9"/>
  <c r="AS66" i="9"/>
  <c r="AS62" i="9"/>
  <c r="AS58" i="9"/>
  <c r="AS54" i="9"/>
  <c r="AS50" i="9"/>
  <c r="AS46" i="9"/>
  <c r="AS42" i="9"/>
  <c r="AS38" i="9"/>
  <c r="AS34" i="9"/>
  <c r="AS30" i="9"/>
  <c r="AS26" i="9"/>
  <c r="AS131" i="9"/>
  <c r="AS127" i="9"/>
  <c r="AS123" i="9"/>
  <c r="AS119" i="9"/>
  <c r="AS115" i="9"/>
  <c r="AS111" i="9"/>
  <c r="AS107" i="9"/>
  <c r="AS103" i="9"/>
  <c r="AS99" i="9"/>
  <c r="AS95" i="9"/>
  <c r="AS91" i="9"/>
  <c r="AS87" i="9"/>
  <c r="AS83" i="9"/>
  <c r="AS79" i="9"/>
  <c r="AS75" i="9"/>
  <c r="AS71" i="9"/>
  <c r="AS67" i="9"/>
  <c r="AS63" i="9"/>
  <c r="AS59" i="9"/>
  <c r="AS55" i="9"/>
  <c r="AS51" i="9"/>
  <c r="AS47" i="9"/>
  <c r="AS43" i="9"/>
  <c r="AS39" i="9"/>
  <c r="AS35" i="9"/>
  <c r="AS132" i="9"/>
  <c r="AS128" i="9"/>
  <c r="AS124" i="9"/>
  <c r="AS120" i="9"/>
  <c r="AS116" i="9"/>
  <c r="AS112" i="9"/>
  <c r="AS108" i="9"/>
  <c r="AS104" i="9"/>
  <c r="AS100" i="9"/>
  <c r="AS96" i="9"/>
  <c r="AS92" i="9"/>
  <c r="AS88" i="9"/>
  <c r="AS84" i="9"/>
  <c r="AS80" i="9"/>
  <c r="AS76" i="9"/>
  <c r="AS72" i="9"/>
  <c r="AS68" i="9"/>
  <c r="AS64" i="9"/>
  <c r="AS60" i="9"/>
  <c r="AS56" i="9"/>
  <c r="AS52" i="9"/>
  <c r="AS48" i="9"/>
  <c r="AS44" i="9"/>
  <c r="AS40" i="9"/>
  <c r="AS36" i="9"/>
  <c r="AS129" i="9"/>
  <c r="AS125" i="9"/>
  <c r="AS121" i="9"/>
  <c r="AS117" i="9"/>
  <c r="AS113" i="9"/>
  <c r="AS109" i="9"/>
  <c r="AS105" i="9"/>
  <c r="AS101" i="9"/>
  <c r="AS97" i="9"/>
  <c r="AS93" i="9"/>
  <c r="AS89" i="9"/>
  <c r="AS85" i="9"/>
  <c r="AS81" i="9"/>
  <c r="AS77" i="9"/>
  <c r="AS73" i="9"/>
  <c r="AS69" i="9"/>
  <c r="AS65" i="9"/>
  <c r="AS61" i="9"/>
  <c r="AS57" i="9"/>
  <c r="AS53" i="9"/>
  <c r="AS49" i="9"/>
  <c r="AS45" i="9"/>
  <c r="AS41" i="9"/>
  <c r="AS37" i="9"/>
  <c r="AS33" i="9"/>
  <c r="AS20" i="9"/>
  <c r="AS22" i="9"/>
  <c r="AS32" i="9"/>
  <c r="AS15" i="9"/>
  <c r="AS19" i="9"/>
  <c r="AS27" i="9"/>
  <c r="AS16" i="9"/>
  <c r="AS24" i="9"/>
  <c r="AS25" i="9"/>
  <c r="AM13" i="9"/>
  <c r="AN100" i="9"/>
  <c r="AL100" i="9"/>
  <c r="AK130" i="9"/>
  <c r="AK126" i="9"/>
  <c r="AK122" i="9"/>
  <c r="AK118" i="9"/>
  <c r="AK114" i="9"/>
  <c r="AK110" i="9"/>
  <c r="AK106" i="9"/>
  <c r="AK102" i="9"/>
  <c r="AK98" i="9"/>
  <c r="AK94" i="9"/>
  <c r="AK90" i="9"/>
  <c r="AK86" i="9"/>
  <c r="AK82" i="9"/>
  <c r="AK78" i="9"/>
  <c r="AK74" i="9"/>
  <c r="AK70" i="9"/>
  <c r="AK66" i="9"/>
  <c r="AK62" i="9"/>
  <c r="AK58" i="9"/>
  <c r="AK54" i="9"/>
  <c r="AK50" i="9"/>
  <c r="AK46" i="9"/>
  <c r="AK42" i="9"/>
  <c r="AK38" i="9"/>
  <c r="AK34" i="9"/>
  <c r="AK30" i="9"/>
  <c r="AK26" i="9"/>
  <c r="AK22" i="9"/>
  <c r="AK131" i="9"/>
  <c r="AK127" i="9"/>
  <c r="AK123" i="9"/>
  <c r="AK119" i="9"/>
  <c r="AK115" i="9"/>
  <c r="AK111" i="9"/>
  <c r="AK107" i="9"/>
  <c r="AK103" i="9"/>
  <c r="AK99" i="9"/>
  <c r="AK95" i="9"/>
  <c r="AK91" i="9"/>
  <c r="AK87" i="9"/>
  <c r="AK83" i="9"/>
  <c r="AK79" i="9"/>
  <c r="AK75" i="9"/>
  <c r="AK71" i="9"/>
  <c r="AK67" i="9"/>
  <c r="AK63" i="9"/>
  <c r="AK59" i="9"/>
  <c r="AK55" i="9"/>
  <c r="AK51" i="9"/>
  <c r="AK47" i="9"/>
  <c r="AK43" i="9"/>
  <c r="AK39" i="9"/>
  <c r="AK35" i="9"/>
  <c r="AK31" i="9"/>
  <c r="AK132" i="9"/>
  <c r="AK128" i="9"/>
  <c r="AK124" i="9"/>
  <c r="AK129" i="9"/>
  <c r="AK125" i="9"/>
  <c r="AK121" i="9"/>
  <c r="AK117" i="9"/>
  <c r="AK113" i="9"/>
  <c r="AK109" i="9"/>
  <c r="AK105" i="9"/>
  <c r="AK101" i="9"/>
  <c r="AK97" i="9"/>
  <c r="AK93" i="9"/>
  <c r="AK89" i="9"/>
  <c r="AK85" i="9"/>
  <c r="AK81" i="9"/>
  <c r="AK77" i="9"/>
  <c r="AK73" i="9"/>
  <c r="AK69" i="9"/>
  <c r="AK65" i="9"/>
  <c r="AK61" i="9"/>
  <c r="AK57" i="9"/>
  <c r="AK53" i="9"/>
  <c r="AK49" i="9"/>
  <c r="AK45" i="9"/>
  <c r="AK41" i="9"/>
  <c r="AK37" i="9"/>
  <c r="AK20" i="9"/>
  <c r="AK40" i="9"/>
  <c r="AK44" i="9"/>
  <c r="AK64" i="9"/>
  <c r="AK96" i="9"/>
  <c r="AK15" i="9"/>
  <c r="AK19" i="9"/>
  <c r="AK25" i="9"/>
  <c r="AK27" i="9"/>
  <c r="AN84" i="9"/>
  <c r="AL84" i="9"/>
  <c r="AK16" i="9"/>
  <c r="AK29" i="9"/>
  <c r="AK48" i="9"/>
  <c r="AK80" i="9"/>
  <c r="AK112" i="9"/>
  <c r="AK21" i="9"/>
  <c r="AK23" i="9"/>
  <c r="AK60" i="9"/>
  <c r="AK76" i="9"/>
  <c r="AK92" i="9"/>
  <c r="AK108" i="9"/>
  <c r="AK56" i="9"/>
  <c r="AK72" i="9"/>
  <c r="AK88" i="9"/>
  <c r="AK104" i="9"/>
  <c r="AK120" i="9"/>
  <c r="AK13" i="9"/>
  <c r="AK17" i="9"/>
  <c r="AK28" i="9"/>
  <c r="AK33" i="9"/>
  <c r="AF69" i="9"/>
  <c r="AF103" i="9"/>
  <c r="AD103" i="9"/>
  <c r="AF40" i="9"/>
  <c r="AD77" i="9"/>
  <c r="AF99" i="9"/>
  <c r="AD99" i="9"/>
  <c r="AF101" i="9"/>
  <c r="AF106" i="9"/>
  <c r="AF74" i="9"/>
  <c r="AF38" i="9"/>
  <c r="AF75" i="9"/>
  <c r="AD75" i="9"/>
  <c r="AD54" i="9"/>
  <c r="AF54" i="9"/>
  <c r="AF78" i="9"/>
  <c r="AD125" i="9"/>
  <c r="AD118" i="9"/>
  <c r="AC131" i="9"/>
  <c r="AC21" i="9"/>
  <c r="AC24" i="9"/>
  <c r="AC27" i="9"/>
  <c r="AC30" i="9"/>
  <c r="AC53" i="9"/>
  <c r="AC56" i="9"/>
  <c r="AC59" i="9"/>
  <c r="AC62" i="9"/>
  <c r="AC85" i="9"/>
  <c r="AC88" i="9"/>
  <c r="AC91" i="9"/>
  <c r="AC94" i="9"/>
  <c r="AC117" i="9"/>
  <c r="AC120" i="9"/>
  <c r="AC123" i="9"/>
  <c r="AC126" i="9"/>
  <c r="AC16" i="9"/>
  <c r="AC20" i="9"/>
  <c r="AC23" i="9"/>
  <c r="AC26" i="9"/>
  <c r="AC49" i="9"/>
  <c r="AC52" i="9"/>
  <c r="AC55" i="9"/>
  <c r="AC58" i="9"/>
  <c r="AC81" i="9"/>
  <c r="AC84" i="9"/>
  <c r="AC87" i="9"/>
  <c r="AC90" i="9"/>
  <c r="AC113" i="9"/>
  <c r="AC116" i="9"/>
  <c r="AC119" i="9"/>
  <c r="AC122" i="9"/>
  <c r="AC130" i="9"/>
  <c r="AC132" i="9"/>
  <c r="AC15" i="9"/>
  <c r="AC19" i="9"/>
  <c r="AC25" i="9"/>
  <c r="AC28" i="9"/>
  <c r="AC31" i="9"/>
  <c r="AC34" i="9"/>
  <c r="AC57" i="9"/>
  <c r="AC60" i="9"/>
  <c r="AC63" i="9"/>
  <c r="AC66" i="9"/>
  <c r="AC89" i="9"/>
  <c r="AC92" i="9"/>
  <c r="AC95" i="9"/>
  <c r="AC98" i="9"/>
  <c r="AC121" i="9"/>
  <c r="AC124" i="9"/>
  <c r="AC127" i="9"/>
  <c r="U6" i="9"/>
  <c r="U5" i="9"/>
  <c r="U4" i="9"/>
  <c r="Z12" i="9"/>
  <c r="E5" i="9"/>
  <c r="M6" i="9"/>
  <c r="M5" i="9"/>
  <c r="M4" i="9"/>
  <c r="R12" i="9"/>
  <c r="M17" i="9" l="1"/>
  <c r="AD67" i="9"/>
  <c r="AD64" i="9"/>
  <c r="AD73" i="9"/>
  <c r="AD93" i="9"/>
  <c r="AF72" i="9"/>
  <c r="AF82" i="9"/>
  <c r="AF102" i="9"/>
  <c r="O13" i="9"/>
  <c r="BD27" i="9"/>
  <c r="AF70" i="9"/>
  <c r="AD108" i="9"/>
  <c r="BR109" i="9"/>
  <c r="AF71" i="9"/>
  <c r="AF86" i="9"/>
  <c r="G38" i="8"/>
  <c r="G37" i="8"/>
  <c r="AF65" i="9"/>
  <c r="AD61" i="9"/>
  <c r="W13" i="9"/>
  <c r="BR34" i="9"/>
  <c r="AD107" i="9"/>
  <c r="AF68" i="9"/>
  <c r="BT65" i="9"/>
  <c r="AD96" i="9"/>
  <c r="AD79" i="9"/>
  <c r="BT57" i="9"/>
  <c r="BR67" i="9"/>
  <c r="BT20" i="9"/>
  <c r="BT31" i="9"/>
  <c r="BR121" i="9"/>
  <c r="BR75" i="9"/>
  <c r="BT19" i="9"/>
  <c r="BR49" i="9"/>
  <c r="BT125" i="9"/>
  <c r="BT13" i="9"/>
  <c r="BR13" i="9" s="1"/>
  <c r="BV13" i="9" s="1"/>
  <c r="BS14" i="9" s="1"/>
  <c r="BT29" i="9"/>
  <c r="BT18" i="9"/>
  <c r="BT17" i="9"/>
  <c r="BR51" i="9"/>
  <c r="BR43" i="9"/>
  <c r="BR85" i="9"/>
  <c r="BT25" i="9"/>
  <c r="BT22" i="9"/>
  <c r="BR89" i="9"/>
  <c r="BT27" i="9"/>
  <c r="BR59" i="9"/>
  <c r="BL13" i="9"/>
  <c r="BJ13" i="9" s="1"/>
  <c r="BN13" i="9" s="1"/>
  <c r="BD36" i="9"/>
  <c r="BR52" i="9"/>
  <c r="BT52" i="9"/>
  <c r="BT95" i="9"/>
  <c r="BR95" i="9"/>
  <c r="BT127" i="9"/>
  <c r="BR127" i="9"/>
  <c r="BT47" i="9"/>
  <c r="BR47" i="9"/>
  <c r="BT69" i="9"/>
  <c r="BR69" i="9"/>
  <c r="BR48" i="9"/>
  <c r="BT48" i="9"/>
  <c r="BT80" i="9"/>
  <c r="BR80" i="9"/>
  <c r="BT112" i="9"/>
  <c r="BR112" i="9"/>
  <c r="BT91" i="9"/>
  <c r="BR91" i="9"/>
  <c r="BT123" i="9"/>
  <c r="BR123" i="9"/>
  <c r="BT62" i="9"/>
  <c r="BR62" i="9"/>
  <c r="BR94" i="9"/>
  <c r="BT94" i="9"/>
  <c r="BR126" i="9"/>
  <c r="BT126" i="9"/>
  <c r="BT129" i="9"/>
  <c r="BR129" i="9"/>
  <c r="BT30" i="9"/>
  <c r="BT53" i="9"/>
  <c r="BR53" i="9"/>
  <c r="BT24" i="9"/>
  <c r="BR56" i="9"/>
  <c r="BT56" i="9"/>
  <c r="BT88" i="9"/>
  <c r="BR88" i="9"/>
  <c r="BT120" i="9"/>
  <c r="BR120" i="9"/>
  <c r="BT99" i="9"/>
  <c r="BR99" i="9"/>
  <c r="BT131" i="9"/>
  <c r="BR131" i="9"/>
  <c r="BT70" i="9"/>
  <c r="BR70" i="9"/>
  <c r="BR102" i="9"/>
  <c r="BT102" i="9"/>
  <c r="BT61" i="9"/>
  <c r="BR61" i="9"/>
  <c r="BT97" i="9"/>
  <c r="BR97" i="9"/>
  <c r="BT23" i="9"/>
  <c r="BT105" i="9"/>
  <c r="BR105" i="9"/>
  <c r="BT45" i="9"/>
  <c r="BR45" i="9"/>
  <c r="BT28" i="9"/>
  <c r="BR60" i="9"/>
  <c r="BT60" i="9"/>
  <c r="BT92" i="9"/>
  <c r="BR92" i="9"/>
  <c r="BT124" i="9"/>
  <c r="BR124" i="9"/>
  <c r="BT103" i="9"/>
  <c r="BR103" i="9"/>
  <c r="BT42" i="9"/>
  <c r="BR42" i="9"/>
  <c r="BT74" i="9"/>
  <c r="BR74" i="9"/>
  <c r="BR106" i="9"/>
  <c r="BT106" i="9"/>
  <c r="BT37" i="9"/>
  <c r="BR37" i="9"/>
  <c r="BT116" i="9"/>
  <c r="BR116" i="9"/>
  <c r="BR79" i="9"/>
  <c r="BT79" i="9"/>
  <c r="BT21" i="9"/>
  <c r="BR39" i="9"/>
  <c r="BT39" i="9"/>
  <c r="BT38" i="9"/>
  <c r="BR38" i="9"/>
  <c r="BT32" i="9"/>
  <c r="BR64" i="9"/>
  <c r="BT64" i="9"/>
  <c r="BT96" i="9"/>
  <c r="BR96" i="9"/>
  <c r="BT128" i="9"/>
  <c r="BR128" i="9"/>
  <c r="BT107" i="9"/>
  <c r="BR107" i="9"/>
  <c r="BT46" i="9"/>
  <c r="BR46" i="9"/>
  <c r="BT78" i="9"/>
  <c r="BR78" i="9"/>
  <c r="BR110" i="9"/>
  <c r="BT110" i="9"/>
  <c r="BT66" i="9"/>
  <c r="BR66" i="9"/>
  <c r="BT71" i="9"/>
  <c r="BR71" i="9"/>
  <c r="BR35" i="9"/>
  <c r="BT35" i="9"/>
  <c r="BT36" i="9"/>
  <c r="BR36" i="9"/>
  <c r="BR68" i="9"/>
  <c r="BT68" i="9"/>
  <c r="BT100" i="9"/>
  <c r="BR100" i="9"/>
  <c r="BT132" i="9"/>
  <c r="BR132" i="9"/>
  <c r="BT111" i="9"/>
  <c r="BR111" i="9"/>
  <c r="BT50" i="9"/>
  <c r="BR50" i="9"/>
  <c r="BR82" i="9"/>
  <c r="BT82" i="9"/>
  <c r="BR114" i="9"/>
  <c r="BT114" i="9"/>
  <c r="BR130" i="9"/>
  <c r="BT130" i="9"/>
  <c r="BT63" i="9"/>
  <c r="BR63" i="9"/>
  <c r="BR33" i="9"/>
  <c r="BT33" i="9"/>
  <c r="BT101" i="9"/>
  <c r="BR101" i="9"/>
  <c r="BR40" i="9"/>
  <c r="BT40" i="9"/>
  <c r="BR72" i="9"/>
  <c r="BT72" i="9"/>
  <c r="BT104" i="9"/>
  <c r="BR104" i="9"/>
  <c r="BT83" i="9"/>
  <c r="BR83" i="9"/>
  <c r="BT115" i="9"/>
  <c r="BR115" i="9"/>
  <c r="BT54" i="9"/>
  <c r="BR54" i="9"/>
  <c r="BR86" i="9"/>
  <c r="BT86" i="9"/>
  <c r="BR118" i="9"/>
  <c r="BT118" i="9"/>
  <c r="BT84" i="9"/>
  <c r="BR84" i="9"/>
  <c r="BR98" i="9"/>
  <c r="BT98" i="9"/>
  <c r="BT55" i="9"/>
  <c r="BR55" i="9"/>
  <c r="BT26" i="9"/>
  <c r="BT77" i="9"/>
  <c r="BR77" i="9"/>
  <c r="BR44" i="9"/>
  <c r="BT44" i="9"/>
  <c r="BR76" i="9"/>
  <c r="BT76" i="9"/>
  <c r="BT108" i="9"/>
  <c r="BR108" i="9"/>
  <c r="BT87" i="9"/>
  <c r="BR87" i="9"/>
  <c r="BT119" i="9"/>
  <c r="BR119" i="9"/>
  <c r="BT58" i="9"/>
  <c r="BR58" i="9"/>
  <c r="BR90" i="9"/>
  <c r="BT90" i="9"/>
  <c r="BR122" i="9"/>
  <c r="BT122" i="9"/>
  <c r="BL57" i="9"/>
  <c r="BJ57" i="9"/>
  <c r="BL104" i="9"/>
  <c r="BJ104" i="9"/>
  <c r="BL87" i="9"/>
  <c r="BJ87" i="9"/>
  <c r="BJ102" i="9"/>
  <c r="BL102" i="9"/>
  <c r="BL29" i="9"/>
  <c r="BL76" i="9"/>
  <c r="BJ76" i="9"/>
  <c r="BL91" i="9"/>
  <c r="BJ91" i="9"/>
  <c r="BJ106" i="9"/>
  <c r="BL106" i="9"/>
  <c r="BL33" i="9"/>
  <c r="BL129" i="9"/>
  <c r="BJ129" i="9"/>
  <c r="BL31" i="9"/>
  <c r="BL95" i="9"/>
  <c r="BJ95" i="9"/>
  <c r="BJ110" i="9"/>
  <c r="BL110" i="9"/>
  <c r="BL37" i="9"/>
  <c r="BJ37" i="9"/>
  <c r="BL69" i="9"/>
  <c r="BJ69" i="9"/>
  <c r="BL101" i="9"/>
  <c r="BJ101" i="9"/>
  <c r="BL52" i="9"/>
  <c r="BJ52" i="9"/>
  <c r="BL84" i="9"/>
  <c r="BJ84" i="9"/>
  <c r="BL116" i="9"/>
  <c r="BJ116" i="9"/>
  <c r="BL35" i="9"/>
  <c r="BL67" i="9"/>
  <c r="BJ67" i="9"/>
  <c r="BL99" i="9"/>
  <c r="BJ99" i="9"/>
  <c r="BL131" i="9"/>
  <c r="BJ131" i="9"/>
  <c r="BJ50" i="9"/>
  <c r="BL50" i="9"/>
  <c r="BJ82" i="9"/>
  <c r="BL82" i="9"/>
  <c r="BJ114" i="9"/>
  <c r="BL114" i="9"/>
  <c r="BJ40" i="9"/>
  <c r="BL40" i="9"/>
  <c r="BJ38" i="9"/>
  <c r="BL38" i="9"/>
  <c r="BL93" i="9"/>
  <c r="BJ93" i="9"/>
  <c r="BL123" i="9"/>
  <c r="BJ123" i="9"/>
  <c r="BL65" i="9"/>
  <c r="BJ65" i="9"/>
  <c r="BL41" i="9"/>
  <c r="BJ41" i="9"/>
  <c r="BL73" i="9"/>
  <c r="BJ73" i="9"/>
  <c r="BL105" i="9"/>
  <c r="BJ105" i="9"/>
  <c r="BL56" i="9"/>
  <c r="BJ56" i="9"/>
  <c r="BL88" i="9"/>
  <c r="BJ88" i="9"/>
  <c r="BL120" i="9"/>
  <c r="BJ120" i="9"/>
  <c r="BL39" i="9"/>
  <c r="BJ39" i="9"/>
  <c r="BL71" i="9"/>
  <c r="BJ71" i="9"/>
  <c r="BL103" i="9"/>
  <c r="BJ103" i="9"/>
  <c r="BJ54" i="9"/>
  <c r="BL54" i="9"/>
  <c r="BJ86" i="9"/>
  <c r="BL86" i="9"/>
  <c r="BJ118" i="9"/>
  <c r="BL118" i="9"/>
  <c r="BL119" i="9"/>
  <c r="BJ119" i="9"/>
  <c r="BJ42" i="9"/>
  <c r="BL42" i="9"/>
  <c r="BJ78" i="9"/>
  <c r="BL78" i="9"/>
  <c r="BL45" i="9"/>
  <c r="BJ45" i="9"/>
  <c r="BL77" i="9"/>
  <c r="BJ77" i="9"/>
  <c r="BL109" i="9"/>
  <c r="BJ109" i="9"/>
  <c r="BL60" i="9"/>
  <c r="BJ60" i="9"/>
  <c r="BL92" i="9"/>
  <c r="BJ92" i="9"/>
  <c r="BL124" i="9"/>
  <c r="BJ124" i="9"/>
  <c r="BL43" i="9"/>
  <c r="BJ43" i="9"/>
  <c r="BL75" i="9"/>
  <c r="BJ75" i="9"/>
  <c r="BL107" i="9"/>
  <c r="BJ107" i="9"/>
  <c r="BJ58" i="9"/>
  <c r="BL58" i="9"/>
  <c r="BJ90" i="9"/>
  <c r="BL90" i="9"/>
  <c r="BJ122" i="9"/>
  <c r="BL122" i="9"/>
  <c r="BL121" i="9"/>
  <c r="BJ121" i="9"/>
  <c r="BJ70" i="9"/>
  <c r="BL70" i="9"/>
  <c r="BL125" i="9"/>
  <c r="BJ125" i="9"/>
  <c r="BJ74" i="9"/>
  <c r="BL74" i="9"/>
  <c r="BL97" i="9"/>
  <c r="BJ97" i="9"/>
  <c r="BL127" i="9"/>
  <c r="BJ127" i="9"/>
  <c r="BL49" i="9"/>
  <c r="BJ49" i="9"/>
  <c r="BL81" i="9"/>
  <c r="BJ81" i="9"/>
  <c r="BL113" i="9"/>
  <c r="BJ113" i="9"/>
  <c r="BL32" i="9"/>
  <c r="BL64" i="9"/>
  <c r="BJ64" i="9"/>
  <c r="BL96" i="9"/>
  <c r="BJ96" i="9"/>
  <c r="BL128" i="9"/>
  <c r="BJ128" i="9"/>
  <c r="BL47" i="9"/>
  <c r="BJ47" i="9"/>
  <c r="BL79" i="9"/>
  <c r="BJ79" i="9"/>
  <c r="BL111" i="9"/>
  <c r="BJ111" i="9"/>
  <c r="BL30" i="9"/>
  <c r="BJ62" i="9"/>
  <c r="BL62" i="9"/>
  <c r="BJ94" i="9"/>
  <c r="BL94" i="9"/>
  <c r="BJ126" i="9"/>
  <c r="BL126" i="9"/>
  <c r="BL89" i="9"/>
  <c r="BJ89" i="9"/>
  <c r="BL72" i="9"/>
  <c r="BJ72" i="9"/>
  <c r="BL55" i="9"/>
  <c r="BJ55" i="9"/>
  <c r="BL61" i="9"/>
  <c r="BJ61" i="9"/>
  <c r="BL44" i="9"/>
  <c r="BJ44" i="9"/>
  <c r="BL108" i="9"/>
  <c r="BJ108" i="9"/>
  <c r="BL59" i="9"/>
  <c r="BJ59" i="9"/>
  <c r="BL48" i="9"/>
  <c r="BJ48" i="9"/>
  <c r="BL80" i="9"/>
  <c r="BJ80" i="9"/>
  <c r="BL112" i="9"/>
  <c r="BJ112" i="9"/>
  <c r="BL63" i="9"/>
  <c r="BJ63" i="9"/>
  <c r="BJ46" i="9"/>
  <c r="BL46" i="9"/>
  <c r="BL53" i="9"/>
  <c r="BJ53" i="9"/>
  <c r="BL85" i="9"/>
  <c r="BJ85" i="9"/>
  <c r="BL117" i="9"/>
  <c r="BJ117" i="9"/>
  <c r="BL36" i="9"/>
  <c r="BL68" i="9"/>
  <c r="BJ68" i="9"/>
  <c r="BL100" i="9"/>
  <c r="BJ100" i="9"/>
  <c r="BL132" i="9"/>
  <c r="BJ132" i="9"/>
  <c r="BL51" i="9"/>
  <c r="BJ51" i="9"/>
  <c r="BL83" i="9"/>
  <c r="BJ83" i="9"/>
  <c r="BL115" i="9"/>
  <c r="BJ115" i="9"/>
  <c r="BL34" i="9"/>
  <c r="BJ66" i="9"/>
  <c r="BL66" i="9"/>
  <c r="BJ98" i="9"/>
  <c r="BL98" i="9"/>
  <c r="BJ130" i="9"/>
  <c r="BL130" i="9"/>
  <c r="BD101" i="9"/>
  <c r="BB101" i="9"/>
  <c r="BD43" i="9"/>
  <c r="BB43" i="9"/>
  <c r="BD73" i="9"/>
  <c r="BB73" i="9"/>
  <c r="BD88" i="9"/>
  <c r="BB88" i="9"/>
  <c r="BD30" i="9"/>
  <c r="BD33" i="9"/>
  <c r="BD65" i="9"/>
  <c r="BB65" i="9"/>
  <c r="BD97" i="9"/>
  <c r="BB97" i="9"/>
  <c r="BD129" i="9"/>
  <c r="BB129" i="9"/>
  <c r="BD80" i="9"/>
  <c r="BB80" i="9"/>
  <c r="BD112" i="9"/>
  <c r="BB112" i="9"/>
  <c r="BD39" i="9"/>
  <c r="BD71" i="9"/>
  <c r="BB71" i="9"/>
  <c r="BD103" i="9"/>
  <c r="BB103" i="9"/>
  <c r="BB54" i="9"/>
  <c r="BD54" i="9"/>
  <c r="BB86" i="9"/>
  <c r="BD86" i="9"/>
  <c r="BB118" i="9"/>
  <c r="BD118" i="9"/>
  <c r="BD84" i="9"/>
  <c r="BB84" i="9"/>
  <c r="BD75" i="9"/>
  <c r="BB75" i="9"/>
  <c r="BB122" i="9"/>
  <c r="BD122" i="9"/>
  <c r="BD120" i="9"/>
  <c r="BB120" i="9"/>
  <c r="BD40" i="9"/>
  <c r="BD45" i="9"/>
  <c r="BB45" i="9"/>
  <c r="BD77" i="9"/>
  <c r="BB77" i="9"/>
  <c r="BD109" i="9"/>
  <c r="BB109" i="9"/>
  <c r="BD60" i="9"/>
  <c r="BB60" i="9"/>
  <c r="BD92" i="9"/>
  <c r="BB92" i="9"/>
  <c r="BD124" i="9"/>
  <c r="BB124" i="9"/>
  <c r="BD51" i="9"/>
  <c r="BB51" i="9"/>
  <c r="BD83" i="9"/>
  <c r="BB83" i="9"/>
  <c r="BD115" i="9"/>
  <c r="BB115" i="9"/>
  <c r="BD34" i="9"/>
  <c r="BB66" i="9"/>
  <c r="BD66" i="9"/>
  <c r="BB98" i="9"/>
  <c r="BD98" i="9"/>
  <c r="BB130" i="9"/>
  <c r="BD130" i="9"/>
  <c r="BD48" i="9"/>
  <c r="BB48" i="9"/>
  <c r="BD69" i="9"/>
  <c r="BB69" i="9"/>
  <c r="BD52" i="9"/>
  <c r="BB52" i="9"/>
  <c r="BD107" i="9"/>
  <c r="BB107" i="9"/>
  <c r="BB90" i="9"/>
  <c r="BD90" i="9"/>
  <c r="BD47" i="9"/>
  <c r="BB47" i="9"/>
  <c r="BD49" i="9"/>
  <c r="BB49" i="9"/>
  <c r="BD81" i="9"/>
  <c r="BB81" i="9"/>
  <c r="BD113" i="9"/>
  <c r="BB113" i="9"/>
  <c r="BD64" i="9"/>
  <c r="BB64" i="9"/>
  <c r="BD96" i="9"/>
  <c r="BB96" i="9"/>
  <c r="BD128" i="9"/>
  <c r="BB128" i="9"/>
  <c r="BD55" i="9"/>
  <c r="BB55" i="9"/>
  <c r="BD87" i="9"/>
  <c r="BB87" i="9"/>
  <c r="BD119" i="9"/>
  <c r="BB119" i="9"/>
  <c r="BD38" i="9"/>
  <c r="BB70" i="9"/>
  <c r="BD70" i="9"/>
  <c r="BB102" i="9"/>
  <c r="BD102" i="9"/>
  <c r="BD44" i="9"/>
  <c r="BB44" i="9"/>
  <c r="BD32" i="9"/>
  <c r="BD26" i="9"/>
  <c r="BB126" i="9"/>
  <c r="BD126" i="9"/>
  <c r="BD53" i="9"/>
  <c r="BB53" i="9"/>
  <c r="BD85" i="9"/>
  <c r="BB85" i="9"/>
  <c r="BD117" i="9"/>
  <c r="BB117" i="9"/>
  <c r="BD68" i="9"/>
  <c r="BB68" i="9"/>
  <c r="BD100" i="9"/>
  <c r="BB100" i="9"/>
  <c r="BD132" i="9"/>
  <c r="BB132" i="9"/>
  <c r="BD59" i="9"/>
  <c r="BB59" i="9"/>
  <c r="BD91" i="9"/>
  <c r="BB91" i="9"/>
  <c r="BD123" i="9"/>
  <c r="BB123" i="9"/>
  <c r="BB42" i="9"/>
  <c r="BD42" i="9"/>
  <c r="BB74" i="9"/>
  <c r="BD74" i="9"/>
  <c r="BB106" i="9"/>
  <c r="BD106" i="9"/>
  <c r="BD28" i="9"/>
  <c r="BB58" i="9"/>
  <c r="BD58" i="9"/>
  <c r="BD41" i="9"/>
  <c r="BB41" i="9"/>
  <c r="BD56" i="9"/>
  <c r="BB56" i="9"/>
  <c r="BD111" i="9"/>
  <c r="BB111" i="9"/>
  <c r="BB94" i="9"/>
  <c r="BD94" i="9"/>
  <c r="BD25" i="9"/>
  <c r="BD57" i="9"/>
  <c r="BB57" i="9"/>
  <c r="BD89" i="9"/>
  <c r="BB89" i="9"/>
  <c r="BD121" i="9"/>
  <c r="BB121" i="9"/>
  <c r="BD72" i="9"/>
  <c r="BB72" i="9"/>
  <c r="BD104" i="9"/>
  <c r="BB104" i="9"/>
  <c r="BD31" i="9"/>
  <c r="BD63" i="9"/>
  <c r="BB63" i="9"/>
  <c r="BD95" i="9"/>
  <c r="BB95" i="9"/>
  <c r="BD127" i="9"/>
  <c r="BB127" i="9"/>
  <c r="BB46" i="9"/>
  <c r="BD46" i="9"/>
  <c r="BB78" i="9"/>
  <c r="BD78" i="9"/>
  <c r="BB110" i="9"/>
  <c r="BD110" i="9"/>
  <c r="BD13" i="9"/>
  <c r="BB13" i="9"/>
  <c r="BF13" i="9" s="1"/>
  <c r="BD37" i="9"/>
  <c r="BD116" i="9"/>
  <c r="BB116" i="9"/>
  <c r="BD105" i="9"/>
  <c r="BB105" i="9"/>
  <c r="BD79" i="9"/>
  <c r="BB79" i="9"/>
  <c r="BB62" i="9"/>
  <c r="BD62" i="9"/>
  <c r="BD29" i="9"/>
  <c r="BD61" i="9"/>
  <c r="BB61" i="9"/>
  <c r="BD93" i="9"/>
  <c r="BB93" i="9"/>
  <c r="BD125" i="9"/>
  <c r="BB125" i="9"/>
  <c r="BD76" i="9"/>
  <c r="BB76" i="9"/>
  <c r="BD108" i="9"/>
  <c r="BB108" i="9"/>
  <c r="BD35" i="9"/>
  <c r="BD67" i="9"/>
  <c r="BB67" i="9"/>
  <c r="BD99" i="9"/>
  <c r="BB99" i="9"/>
  <c r="BD131" i="9"/>
  <c r="BB131" i="9"/>
  <c r="BB50" i="9"/>
  <c r="BD50" i="9"/>
  <c r="BB82" i="9"/>
  <c r="BD82" i="9"/>
  <c r="BB114" i="9"/>
  <c r="BD114" i="9"/>
  <c r="AD83" i="9"/>
  <c r="AD111" i="9"/>
  <c r="AF128" i="9"/>
  <c r="AF76" i="9"/>
  <c r="AD129" i="9"/>
  <c r="AF105" i="9"/>
  <c r="AD13" i="9"/>
  <c r="AH13" i="9" s="1"/>
  <c r="AE14" i="9" s="1"/>
  <c r="AV29" i="9"/>
  <c r="AV31" i="9"/>
  <c r="AL68" i="9"/>
  <c r="AN36" i="9"/>
  <c r="AL116" i="9"/>
  <c r="AN52" i="9"/>
  <c r="AN24" i="9"/>
  <c r="AN32" i="9"/>
  <c r="AN18" i="9"/>
  <c r="AF114" i="9"/>
  <c r="AG13" i="9"/>
  <c r="AV129" i="9"/>
  <c r="AT129" i="9"/>
  <c r="AV91" i="9"/>
  <c r="AT91" i="9"/>
  <c r="AV41" i="9"/>
  <c r="AV105" i="9"/>
  <c r="AT105" i="9"/>
  <c r="AV72" i="9"/>
  <c r="AT72" i="9"/>
  <c r="AV35" i="9"/>
  <c r="AV99" i="9"/>
  <c r="AT99" i="9"/>
  <c r="AT54" i="9"/>
  <c r="AV54" i="9"/>
  <c r="AV21" i="9"/>
  <c r="AV45" i="9"/>
  <c r="AT45" i="9"/>
  <c r="AV77" i="9"/>
  <c r="AT77" i="9"/>
  <c r="AV109" i="9"/>
  <c r="AT109" i="9"/>
  <c r="AV44" i="9"/>
  <c r="AV76" i="9"/>
  <c r="AT76" i="9"/>
  <c r="AV108" i="9"/>
  <c r="AT108" i="9"/>
  <c r="AV39" i="9"/>
  <c r="AV71" i="9"/>
  <c r="AT71" i="9"/>
  <c r="AV103" i="9"/>
  <c r="AT103" i="9"/>
  <c r="AV26" i="9"/>
  <c r="AT58" i="9"/>
  <c r="AV58" i="9"/>
  <c r="AT90" i="9"/>
  <c r="AV90" i="9"/>
  <c r="AT122" i="9"/>
  <c r="AV122" i="9"/>
  <c r="AV97" i="9"/>
  <c r="AT97" i="9"/>
  <c r="AV123" i="9"/>
  <c r="AT123" i="9"/>
  <c r="AV73" i="9"/>
  <c r="AT73" i="9"/>
  <c r="AV40" i="9"/>
  <c r="AV104" i="9"/>
  <c r="AT104" i="9"/>
  <c r="AV67" i="9"/>
  <c r="AT67" i="9"/>
  <c r="AV131" i="9"/>
  <c r="AT131" i="9"/>
  <c r="AT86" i="9"/>
  <c r="AV86" i="9"/>
  <c r="AT118" i="9"/>
  <c r="AV118" i="9"/>
  <c r="AV32" i="9"/>
  <c r="AV49" i="9"/>
  <c r="AT49" i="9"/>
  <c r="AV81" i="9"/>
  <c r="AT81" i="9"/>
  <c r="AV113" i="9"/>
  <c r="AT113" i="9"/>
  <c r="AV48" i="9"/>
  <c r="AT48" i="9"/>
  <c r="AV80" i="9"/>
  <c r="AT80" i="9"/>
  <c r="AV112" i="9"/>
  <c r="AT112" i="9"/>
  <c r="AV43" i="9"/>
  <c r="AV75" i="9"/>
  <c r="AT75" i="9"/>
  <c r="AV107" i="9"/>
  <c r="AT107" i="9"/>
  <c r="AV30" i="9"/>
  <c r="AT62" i="9"/>
  <c r="AV62" i="9"/>
  <c r="AT94" i="9"/>
  <c r="AV94" i="9"/>
  <c r="AT126" i="9"/>
  <c r="AV126" i="9"/>
  <c r="AV65" i="9"/>
  <c r="AT65" i="9"/>
  <c r="AT46" i="9"/>
  <c r="AV46" i="9"/>
  <c r="AV22" i="9"/>
  <c r="AV53" i="9"/>
  <c r="AT53" i="9"/>
  <c r="AV85" i="9"/>
  <c r="AT85" i="9"/>
  <c r="AV117" i="9"/>
  <c r="AT117" i="9"/>
  <c r="AV52" i="9"/>
  <c r="AT52" i="9"/>
  <c r="AV84" i="9"/>
  <c r="AT84" i="9"/>
  <c r="AV116" i="9"/>
  <c r="AT116" i="9"/>
  <c r="AV47" i="9"/>
  <c r="AT47" i="9"/>
  <c r="AV79" i="9"/>
  <c r="AT79" i="9"/>
  <c r="AV111" i="9"/>
  <c r="AT111" i="9"/>
  <c r="AV34" i="9"/>
  <c r="AT66" i="9"/>
  <c r="AV66" i="9"/>
  <c r="AT98" i="9"/>
  <c r="AV98" i="9"/>
  <c r="AT130" i="9"/>
  <c r="AV130" i="9"/>
  <c r="AV89" i="9"/>
  <c r="AT89" i="9"/>
  <c r="AV83" i="9"/>
  <c r="AT83" i="9"/>
  <c r="AV25" i="9"/>
  <c r="AV57" i="9"/>
  <c r="AT57" i="9"/>
  <c r="AV121" i="9"/>
  <c r="AT121" i="9"/>
  <c r="AV56" i="9"/>
  <c r="AT56" i="9"/>
  <c r="AV88" i="9"/>
  <c r="AT88" i="9"/>
  <c r="AV120" i="9"/>
  <c r="AT120" i="9"/>
  <c r="AV51" i="9"/>
  <c r="AT51" i="9"/>
  <c r="AV115" i="9"/>
  <c r="AT115" i="9"/>
  <c r="AV38" i="9"/>
  <c r="AT70" i="9"/>
  <c r="AV70" i="9"/>
  <c r="AT102" i="9"/>
  <c r="AV102" i="9"/>
  <c r="AV24" i="9"/>
  <c r="AV61" i="9"/>
  <c r="AT61" i="9"/>
  <c r="AV93" i="9"/>
  <c r="AT93" i="9"/>
  <c r="AV125" i="9"/>
  <c r="AT125" i="9"/>
  <c r="AV60" i="9"/>
  <c r="AT60" i="9"/>
  <c r="AV92" i="9"/>
  <c r="AT92" i="9"/>
  <c r="AV124" i="9"/>
  <c r="AT124" i="9"/>
  <c r="AV55" i="9"/>
  <c r="AT55" i="9"/>
  <c r="AV87" i="9"/>
  <c r="AT87" i="9"/>
  <c r="AV119" i="9"/>
  <c r="AT119" i="9"/>
  <c r="AV42" i="9"/>
  <c r="AT74" i="9"/>
  <c r="AV74" i="9"/>
  <c r="AT106" i="9"/>
  <c r="AV106" i="9"/>
  <c r="AV13" i="9"/>
  <c r="AT13" i="9"/>
  <c r="AX13" i="9" s="1"/>
  <c r="AV64" i="9"/>
  <c r="AT64" i="9"/>
  <c r="AV96" i="9"/>
  <c r="AT96" i="9"/>
  <c r="AV128" i="9"/>
  <c r="AT128" i="9"/>
  <c r="AV59" i="9"/>
  <c r="AT59" i="9"/>
  <c r="AT110" i="9"/>
  <c r="AV110" i="9"/>
  <c r="AV28" i="9"/>
  <c r="AV33" i="9"/>
  <c r="AT78" i="9"/>
  <c r="AV78" i="9"/>
  <c r="AV27" i="9"/>
  <c r="AV37" i="9"/>
  <c r="AV69" i="9"/>
  <c r="AT69" i="9"/>
  <c r="AV101" i="9"/>
  <c r="AT101" i="9"/>
  <c r="AV36" i="9"/>
  <c r="AV68" i="9"/>
  <c r="AT68" i="9"/>
  <c r="AV100" i="9"/>
  <c r="AT100" i="9"/>
  <c r="AV132" i="9"/>
  <c r="AT132" i="9"/>
  <c r="AV63" i="9"/>
  <c r="AT63" i="9"/>
  <c r="AV95" i="9"/>
  <c r="AT95" i="9"/>
  <c r="AV127" i="9"/>
  <c r="AT127" i="9"/>
  <c r="AT50" i="9"/>
  <c r="AV50" i="9"/>
  <c r="AT82" i="9"/>
  <c r="AV82" i="9"/>
  <c r="AT114" i="9"/>
  <c r="AV114" i="9"/>
  <c r="AV23" i="9"/>
  <c r="AN132" i="9"/>
  <c r="AL132" i="9"/>
  <c r="AN92" i="9"/>
  <c r="AL92" i="9"/>
  <c r="AN29" i="9"/>
  <c r="AN27" i="9"/>
  <c r="AN65" i="9"/>
  <c r="AL65" i="9"/>
  <c r="AN97" i="9"/>
  <c r="AL97" i="9"/>
  <c r="AN129" i="9"/>
  <c r="AL129" i="9"/>
  <c r="AN47" i="9"/>
  <c r="AN79" i="9"/>
  <c r="AL79" i="9"/>
  <c r="AN111" i="9"/>
  <c r="AL111" i="9"/>
  <c r="AN30" i="9"/>
  <c r="AL62" i="9"/>
  <c r="AN62" i="9"/>
  <c r="AL126" i="9"/>
  <c r="AN126" i="9"/>
  <c r="AN104" i="9"/>
  <c r="AL104" i="9"/>
  <c r="AN76" i="9"/>
  <c r="AL76" i="9"/>
  <c r="AN25" i="9"/>
  <c r="AN37" i="9"/>
  <c r="AN69" i="9"/>
  <c r="AL69" i="9"/>
  <c r="AN101" i="9"/>
  <c r="AL101" i="9"/>
  <c r="AN124" i="9"/>
  <c r="AL124" i="9"/>
  <c r="AN51" i="9"/>
  <c r="AN83" i="9"/>
  <c r="AL83" i="9"/>
  <c r="AN115" i="9"/>
  <c r="AL115" i="9"/>
  <c r="AN34" i="9"/>
  <c r="AL66" i="9"/>
  <c r="AN66" i="9"/>
  <c r="AL98" i="9"/>
  <c r="AN98" i="9"/>
  <c r="AL130" i="9"/>
  <c r="AN130" i="9"/>
  <c r="AN88" i="9"/>
  <c r="AL88" i="9"/>
  <c r="AN60" i="9"/>
  <c r="AL60" i="9"/>
  <c r="AN19" i="9"/>
  <c r="AN41" i="9"/>
  <c r="AN73" i="9"/>
  <c r="AL73" i="9"/>
  <c r="AN105" i="9"/>
  <c r="AL105" i="9"/>
  <c r="AN128" i="9"/>
  <c r="AL128" i="9"/>
  <c r="AN55" i="9"/>
  <c r="AL55" i="9"/>
  <c r="AN87" i="9"/>
  <c r="AL87" i="9"/>
  <c r="AN119" i="9"/>
  <c r="AL119" i="9"/>
  <c r="AN38" i="9"/>
  <c r="AL70" i="9"/>
  <c r="AN70" i="9"/>
  <c r="AL102" i="9"/>
  <c r="AN102" i="9"/>
  <c r="AN109" i="9"/>
  <c r="AL109" i="9"/>
  <c r="AN123" i="9"/>
  <c r="AL123" i="9"/>
  <c r="AL74" i="9"/>
  <c r="AN74" i="9"/>
  <c r="AN81" i="9"/>
  <c r="AL81" i="9"/>
  <c r="AN23" i="9"/>
  <c r="AN45" i="9"/>
  <c r="AN91" i="9"/>
  <c r="AL91" i="9"/>
  <c r="AN42" i="9"/>
  <c r="AN56" i="9"/>
  <c r="AL56" i="9"/>
  <c r="AN96" i="9"/>
  <c r="AL96" i="9"/>
  <c r="AN113" i="9"/>
  <c r="AL113" i="9"/>
  <c r="AN63" i="9"/>
  <c r="AL63" i="9"/>
  <c r="AN127" i="9"/>
  <c r="AL127" i="9"/>
  <c r="AN46" i="9"/>
  <c r="AL78" i="9"/>
  <c r="AN78" i="9"/>
  <c r="AN53" i="9"/>
  <c r="AL53" i="9"/>
  <c r="AN85" i="9"/>
  <c r="AL85" i="9"/>
  <c r="AN35" i="9"/>
  <c r="AN67" i="9"/>
  <c r="AL67" i="9"/>
  <c r="AN99" i="9"/>
  <c r="AL99" i="9"/>
  <c r="AN131" i="9"/>
  <c r="AL131" i="9"/>
  <c r="AN50" i="9"/>
  <c r="AL82" i="9"/>
  <c r="AN82" i="9"/>
  <c r="AN17" i="9"/>
  <c r="AN80" i="9"/>
  <c r="AL80" i="9"/>
  <c r="AN44" i="9"/>
  <c r="AN57" i="9"/>
  <c r="AL57" i="9"/>
  <c r="AN89" i="9"/>
  <c r="AL89" i="9"/>
  <c r="AN121" i="9"/>
  <c r="AL121" i="9"/>
  <c r="AN39" i="9"/>
  <c r="AN71" i="9"/>
  <c r="AL71" i="9"/>
  <c r="AN103" i="9"/>
  <c r="AL103" i="9"/>
  <c r="AN22" i="9"/>
  <c r="AL54" i="9"/>
  <c r="AN54" i="9"/>
  <c r="AL86" i="9"/>
  <c r="AN86" i="9"/>
  <c r="AL118" i="9"/>
  <c r="AN118" i="9"/>
  <c r="AN72" i="9"/>
  <c r="AL72" i="9"/>
  <c r="AN59" i="9"/>
  <c r="AL59" i="9"/>
  <c r="AL106" i="9"/>
  <c r="AN106" i="9"/>
  <c r="AN33" i="9"/>
  <c r="AN21" i="9"/>
  <c r="AN49" i="9"/>
  <c r="AN31" i="9"/>
  <c r="AN95" i="9"/>
  <c r="AL95" i="9"/>
  <c r="AL110" i="9"/>
  <c r="AN110" i="9"/>
  <c r="AN28" i="9"/>
  <c r="AN112" i="9"/>
  <c r="AL112" i="9"/>
  <c r="AN64" i="9"/>
  <c r="AL64" i="9"/>
  <c r="AN117" i="9"/>
  <c r="AL117" i="9"/>
  <c r="AL114" i="9"/>
  <c r="AN114" i="9"/>
  <c r="AN13" i="9"/>
  <c r="AL13" i="9" s="1"/>
  <c r="AP13" i="9" s="1"/>
  <c r="AN108" i="9"/>
  <c r="AL108" i="9"/>
  <c r="AN48" i="9"/>
  <c r="AN40" i="9"/>
  <c r="AN61" i="9"/>
  <c r="AL61" i="9"/>
  <c r="AN93" i="9"/>
  <c r="AL93" i="9"/>
  <c r="AN125" i="9"/>
  <c r="AL125" i="9"/>
  <c r="AN43" i="9"/>
  <c r="AN75" i="9"/>
  <c r="AL75" i="9"/>
  <c r="AN107" i="9"/>
  <c r="AL107" i="9"/>
  <c r="AN26" i="9"/>
  <c r="AL58" i="9"/>
  <c r="AN58" i="9"/>
  <c r="AL90" i="9"/>
  <c r="AN90" i="9"/>
  <c r="AL122" i="9"/>
  <c r="AN122" i="9"/>
  <c r="AN77" i="9"/>
  <c r="AL77" i="9"/>
  <c r="AN120" i="9"/>
  <c r="AL120" i="9"/>
  <c r="AN20" i="9"/>
  <c r="AL94" i="9"/>
  <c r="AN94" i="9"/>
  <c r="AD98" i="9"/>
  <c r="AF98" i="9"/>
  <c r="AD58" i="9"/>
  <c r="AF58" i="9"/>
  <c r="AF55" i="9"/>
  <c r="AD55" i="9"/>
  <c r="AF123" i="9"/>
  <c r="AD123" i="9"/>
  <c r="AF92" i="9"/>
  <c r="AD92" i="9"/>
  <c r="AF116" i="9"/>
  <c r="AD116" i="9"/>
  <c r="AF52" i="9"/>
  <c r="AF120" i="9"/>
  <c r="AD120" i="9"/>
  <c r="AF56" i="9"/>
  <c r="AD56" i="9"/>
  <c r="AF49" i="9"/>
  <c r="AD94" i="9"/>
  <c r="AF94" i="9"/>
  <c r="AF117" i="9"/>
  <c r="AD117" i="9"/>
  <c r="AF63" i="9"/>
  <c r="AD63" i="9"/>
  <c r="AF91" i="9"/>
  <c r="AD91" i="9"/>
  <c r="AF89" i="9"/>
  <c r="AD89" i="9"/>
  <c r="AF53" i="9"/>
  <c r="AD53" i="9"/>
  <c r="AD66" i="9"/>
  <c r="AF66" i="9"/>
  <c r="AF127" i="9"/>
  <c r="AD127" i="9"/>
  <c r="AF124" i="9"/>
  <c r="AD124" i="9"/>
  <c r="AF60" i="9"/>
  <c r="AD60" i="9"/>
  <c r="AF132" i="9"/>
  <c r="AD132" i="9"/>
  <c r="AD84" i="9"/>
  <c r="AF84" i="9"/>
  <c r="AF88" i="9"/>
  <c r="AD88" i="9"/>
  <c r="AD90" i="9"/>
  <c r="AF90" i="9"/>
  <c r="AF87" i="9"/>
  <c r="AD87" i="9"/>
  <c r="AF121" i="9"/>
  <c r="AD121" i="9"/>
  <c r="AF57" i="9"/>
  <c r="AD57" i="9"/>
  <c r="AD130" i="9"/>
  <c r="AF130" i="9"/>
  <c r="AF81" i="9"/>
  <c r="AD81" i="9"/>
  <c r="AF85" i="9"/>
  <c r="AD85" i="9"/>
  <c r="AF34" i="9"/>
  <c r="AD122" i="9"/>
  <c r="AF122" i="9"/>
  <c r="AD126" i="9"/>
  <c r="AF126" i="9"/>
  <c r="AD62" i="9"/>
  <c r="AF62" i="9"/>
  <c r="AF131" i="9"/>
  <c r="AD131" i="9"/>
  <c r="AD113" i="9"/>
  <c r="AF113" i="9"/>
  <c r="AF95" i="9"/>
  <c r="AD95" i="9"/>
  <c r="AF119" i="9"/>
  <c r="AD119" i="9"/>
  <c r="AF59" i="9"/>
  <c r="AD59" i="9"/>
  <c r="U130" i="9"/>
  <c r="U126" i="9"/>
  <c r="U122" i="9"/>
  <c r="U118" i="9"/>
  <c r="U114" i="9"/>
  <c r="U110" i="9"/>
  <c r="U106" i="9"/>
  <c r="U102" i="9"/>
  <c r="U98" i="9"/>
  <c r="U94" i="9"/>
  <c r="U90" i="9"/>
  <c r="U86" i="9"/>
  <c r="U82" i="9"/>
  <c r="U78" i="9"/>
  <c r="U74" i="9"/>
  <c r="U70" i="9"/>
  <c r="U66" i="9"/>
  <c r="U62" i="9"/>
  <c r="U58" i="9"/>
  <c r="U54" i="9"/>
  <c r="U50" i="9"/>
  <c r="U46" i="9"/>
  <c r="U42" i="9"/>
  <c r="U38" i="9"/>
  <c r="U34" i="9"/>
  <c r="U30" i="9"/>
  <c r="U26" i="9"/>
  <c r="U22" i="9"/>
  <c r="U131" i="9"/>
  <c r="U127" i="9"/>
  <c r="U123" i="9"/>
  <c r="U119" i="9"/>
  <c r="U115" i="9"/>
  <c r="U111" i="9"/>
  <c r="U107" i="9"/>
  <c r="U103" i="9"/>
  <c r="U99" i="9"/>
  <c r="U95" i="9"/>
  <c r="U91" i="9"/>
  <c r="U87" i="9"/>
  <c r="U83" i="9"/>
  <c r="U79" i="9"/>
  <c r="U75" i="9"/>
  <c r="U71" i="9"/>
  <c r="U67" i="9"/>
  <c r="U63" i="9"/>
  <c r="U59" i="9"/>
  <c r="U55" i="9"/>
  <c r="U51" i="9"/>
  <c r="U47" i="9"/>
  <c r="U43" i="9"/>
  <c r="U39" i="9"/>
  <c r="U35" i="9"/>
  <c r="U132" i="9"/>
  <c r="U128" i="9"/>
  <c r="U124" i="9"/>
  <c r="U120" i="9"/>
  <c r="U116" i="9"/>
  <c r="U112" i="9"/>
  <c r="U108" i="9"/>
  <c r="U104" i="9"/>
  <c r="U100" i="9"/>
  <c r="U96" i="9"/>
  <c r="U92" i="9"/>
  <c r="U88" i="9"/>
  <c r="U84" i="9"/>
  <c r="U80" i="9"/>
  <c r="U76" i="9"/>
  <c r="U72" i="9"/>
  <c r="U68" i="9"/>
  <c r="U64" i="9"/>
  <c r="U60" i="9"/>
  <c r="U56" i="9"/>
  <c r="U52" i="9"/>
  <c r="U48" i="9"/>
  <c r="U44" i="9"/>
  <c r="U40" i="9"/>
  <c r="U36" i="9"/>
  <c r="U32" i="9"/>
  <c r="U28" i="9"/>
  <c r="U24" i="9"/>
  <c r="U20" i="9"/>
  <c r="U7" i="9"/>
  <c r="U29" i="9"/>
  <c r="U45" i="9"/>
  <c r="U109" i="9"/>
  <c r="U14" i="9"/>
  <c r="U57" i="9"/>
  <c r="U23" i="9"/>
  <c r="U69" i="9"/>
  <c r="U13" i="9"/>
  <c r="U17" i="9"/>
  <c r="U27" i="9"/>
  <c r="U31" i="9"/>
  <c r="U49" i="9"/>
  <c r="U81" i="9"/>
  <c r="U113" i="9"/>
  <c r="U77" i="9"/>
  <c r="U18" i="9"/>
  <c r="U89" i="9"/>
  <c r="U121" i="9"/>
  <c r="U37" i="9"/>
  <c r="U101" i="9"/>
  <c r="U61" i="9"/>
  <c r="U93" i="9"/>
  <c r="U125" i="9"/>
  <c r="U16" i="9"/>
  <c r="U41" i="9"/>
  <c r="U73" i="9"/>
  <c r="U105" i="9"/>
  <c r="U21" i="9"/>
  <c r="U33" i="9"/>
  <c r="U53" i="9"/>
  <c r="U85" i="9"/>
  <c r="U117" i="9"/>
  <c r="U15" i="9"/>
  <c r="U19" i="9"/>
  <c r="U25" i="9"/>
  <c r="U65" i="9"/>
  <c r="U97" i="9"/>
  <c r="U129" i="9"/>
  <c r="M59" i="9"/>
  <c r="M113" i="9"/>
  <c r="M108" i="9"/>
  <c r="M55" i="9"/>
  <c r="M51" i="9"/>
  <c r="M90" i="9"/>
  <c r="M47" i="9"/>
  <c r="M85" i="9"/>
  <c r="M43" i="9"/>
  <c r="M99" i="9"/>
  <c r="M76" i="9"/>
  <c r="M39" i="9"/>
  <c r="M126" i="9"/>
  <c r="M67" i="9"/>
  <c r="M30" i="9"/>
  <c r="M120" i="9"/>
  <c r="M63" i="9"/>
  <c r="M16" i="9"/>
  <c r="M21" i="9"/>
  <c r="M132" i="9"/>
  <c r="M125" i="9"/>
  <c r="M119" i="9"/>
  <c r="M103" i="9"/>
  <c r="M94" i="9"/>
  <c r="M89" i="9"/>
  <c r="M80" i="9"/>
  <c r="M71" i="9"/>
  <c r="M34" i="9"/>
  <c r="M25" i="9"/>
  <c r="M20" i="9"/>
  <c r="M131" i="9"/>
  <c r="M118" i="9"/>
  <c r="M112" i="9"/>
  <c r="M107" i="9"/>
  <c r="M98" i="9"/>
  <c r="M93" i="9"/>
  <c r="M84" i="9"/>
  <c r="M75" i="9"/>
  <c r="M66" i="9"/>
  <c r="M62" i="9"/>
  <c r="M58" i="9"/>
  <c r="M54" i="9"/>
  <c r="M50" i="9"/>
  <c r="M46" i="9"/>
  <c r="M42" i="9"/>
  <c r="M38" i="9"/>
  <c r="M29" i="9"/>
  <c r="M24" i="9"/>
  <c r="M15" i="9"/>
  <c r="M130" i="9"/>
  <c r="M124" i="9"/>
  <c r="M117" i="9"/>
  <c r="M111" i="9"/>
  <c r="M102" i="9"/>
  <c r="M97" i="9"/>
  <c r="M88" i="9"/>
  <c r="M79" i="9"/>
  <c r="M70" i="9"/>
  <c r="M33" i="9"/>
  <c r="M28" i="9"/>
  <c r="M19" i="9"/>
  <c r="M129" i="9"/>
  <c r="M123" i="9"/>
  <c r="M106" i="9"/>
  <c r="M101" i="9"/>
  <c r="M92" i="9"/>
  <c r="M83" i="9"/>
  <c r="M74" i="9"/>
  <c r="M69" i="9"/>
  <c r="M65" i="9"/>
  <c r="M61" i="9"/>
  <c r="M57" i="9"/>
  <c r="M53" i="9"/>
  <c r="M49" i="9"/>
  <c r="M45" i="9"/>
  <c r="M41" i="9"/>
  <c r="M37" i="9"/>
  <c r="M32" i="9"/>
  <c r="M23" i="9"/>
  <c r="M122" i="9"/>
  <c r="M116" i="9"/>
  <c r="M110" i="9"/>
  <c r="M105" i="9"/>
  <c r="M96" i="9"/>
  <c r="M87" i="9"/>
  <c r="M78" i="9"/>
  <c r="M73" i="9"/>
  <c r="M36" i="9"/>
  <c r="M27" i="9"/>
  <c r="M18" i="9"/>
  <c r="M13" i="9"/>
  <c r="M128" i="9"/>
  <c r="M121" i="9"/>
  <c r="M115" i="9"/>
  <c r="M109" i="9"/>
  <c r="M100" i="9"/>
  <c r="M91" i="9"/>
  <c r="M82" i="9"/>
  <c r="M77" i="9"/>
  <c r="M68" i="9"/>
  <c r="M64" i="9"/>
  <c r="M60" i="9"/>
  <c r="M56" i="9"/>
  <c r="M52" i="9"/>
  <c r="M48" i="9"/>
  <c r="M44" i="9"/>
  <c r="M40" i="9"/>
  <c r="M31" i="9"/>
  <c r="M22" i="9"/>
  <c r="M14" i="9"/>
  <c r="M127" i="9"/>
  <c r="M114" i="9"/>
  <c r="M104" i="9"/>
  <c r="M95" i="9"/>
  <c r="M86" i="9"/>
  <c r="M81" i="9"/>
  <c r="M72" i="9"/>
  <c r="M35" i="9"/>
  <c r="M26" i="9"/>
  <c r="M7" i="9"/>
  <c r="C13" i="10"/>
  <c r="F13" i="10"/>
  <c r="AF14" i="9" l="1"/>
  <c r="AG14" i="9" s="1"/>
  <c r="BU13" i="9"/>
  <c r="BT14" i="9"/>
  <c r="BU14" i="9" s="1"/>
  <c r="BR14" i="9"/>
  <c r="BV14" i="9" s="1"/>
  <c r="BS15" i="9" s="1"/>
  <c r="BT15" i="9" s="1"/>
  <c r="BK14" i="9"/>
  <c r="BM13" i="9"/>
  <c r="BC14" i="9"/>
  <c r="BE13" i="9"/>
  <c r="AU14" i="9"/>
  <c r="AW13" i="9"/>
  <c r="AM14" i="9"/>
  <c r="AO13" i="9"/>
  <c r="X81" i="9"/>
  <c r="X92" i="9"/>
  <c r="X38" i="9"/>
  <c r="X65" i="9"/>
  <c r="X21" i="9"/>
  <c r="X101" i="9"/>
  <c r="X49" i="9"/>
  <c r="X14" i="9"/>
  <c r="X32" i="9"/>
  <c r="X64" i="9"/>
  <c r="X96" i="9"/>
  <c r="X128" i="9"/>
  <c r="X59" i="9"/>
  <c r="X91" i="9"/>
  <c r="X123" i="9"/>
  <c r="X42" i="9"/>
  <c r="X74" i="9"/>
  <c r="X106" i="9"/>
  <c r="X25" i="9"/>
  <c r="X105" i="9"/>
  <c r="X37" i="9"/>
  <c r="X31" i="9"/>
  <c r="X109" i="9"/>
  <c r="X36" i="9"/>
  <c r="X68" i="9"/>
  <c r="X100" i="9"/>
  <c r="X132" i="9"/>
  <c r="X63" i="9"/>
  <c r="X95" i="9"/>
  <c r="X127" i="9"/>
  <c r="X46" i="9"/>
  <c r="X78" i="9"/>
  <c r="X110" i="9"/>
  <c r="X87" i="9"/>
  <c r="X73" i="9"/>
  <c r="X121" i="9"/>
  <c r="X40" i="9"/>
  <c r="X72" i="9"/>
  <c r="X104" i="9"/>
  <c r="X35" i="9"/>
  <c r="X67" i="9"/>
  <c r="X99" i="9"/>
  <c r="X131" i="9"/>
  <c r="X50" i="9"/>
  <c r="X82" i="9"/>
  <c r="X114" i="9"/>
  <c r="X28" i="9"/>
  <c r="X70" i="9"/>
  <c r="X15" i="9"/>
  <c r="X29" i="9"/>
  <c r="X39" i="9"/>
  <c r="X22" i="9"/>
  <c r="X118" i="9"/>
  <c r="X97" i="9"/>
  <c r="X60" i="9"/>
  <c r="X102" i="9"/>
  <c r="X27" i="9"/>
  <c r="X89" i="9"/>
  <c r="X76" i="9"/>
  <c r="X86" i="9"/>
  <c r="X117" i="9"/>
  <c r="X16" i="9"/>
  <c r="X18" i="9"/>
  <c r="X13" i="9"/>
  <c r="V13" i="9" s="1"/>
  <c r="Z13" i="9" s="1"/>
  <c r="X48" i="9"/>
  <c r="X80" i="9"/>
  <c r="X112" i="9"/>
  <c r="X43" i="9"/>
  <c r="X75" i="9"/>
  <c r="X107" i="9"/>
  <c r="X26" i="9"/>
  <c r="X58" i="9"/>
  <c r="X90" i="9"/>
  <c r="X122" i="9"/>
  <c r="X61" i="9"/>
  <c r="X57" i="9"/>
  <c r="X124" i="9"/>
  <c r="X119" i="9"/>
  <c r="X19" i="9"/>
  <c r="X45" i="9"/>
  <c r="X41" i="9"/>
  <c r="X17" i="9"/>
  <c r="X44" i="9"/>
  <c r="X108" i="9"/>
  <c r="X71" i="9"/>
  <c r="X103" i="9"/>
  <c r="X54" i="9"/>
  <c r="X85" i="9"/>
  <c r="X125" i="9"/>
  <c r="X77" i="9"/>
  <c r="X69" i="9"/>
  <c r="X20" i="9"/>
  <c r="X52" i="9"/>
  <c r="X84" i="9"/>
  <c r="X116" i="9"/>
  <c r="X47" i="9"/>
  <c r="X79" i="9"/>
  <c r="X111" i="9"/>
  <c r="X30" i="9"/>
  <c r="X62" i="9"/>
  <c r="X94" i="9"/>
  <c r="X126" i="9"/>
  <c r="X33" i="9"/>
  <c r="X55" i="9"/>
  <c r="X129" i="9"/>
  <c r="X53" i="9"/>
  <c r="X93" i="9"/>
  <c r="X113" i="9"/>
  <c r="X23" i="9"/>
  <c r="X24" i="9"/>
  <c r="X56" i="9"/>
  <c r="X88" i="9"/>
  <c r="X120" i="9"/>
  <c r="X51" i="9"/>
  <c r="X83" i="9"/>
  <c r="X115" i="9"/>
  <c r="X34" i="9"/>
  <c r="X66" i="9"/>
  <c r="X98" i="9"/>
  <c r="X130" i="9"/>
  <c r="P13" i="9"/>
  <c r="Q13" i="9" s="1"/>
  <c r="N13" i="9"/>
  <c r="R13" i="9" s="1"/>
  <c r="E6" i="9"/>
  <c r="E4" i="9"/>
  <c r="J12" i="9"/>
  <c r="AD14" i="9" l="1"/>
  <c r="AH14" i="9" s="1"/>
  <c r="AE15" i="9" s="1"/>
  <c r="AF15" i="9" s="1"/>
  <c r="A12" i="9"/>
  <c r="B12" i="9"/>
  <c r="F29" i="8" s="1"/>
  <c r="O14" i="9"/>
  <c r="P14" i="9" s="1"/>
  <c r="Q14" i="9" s="1"/>
  <c r="AN14" i="9"/>
  <c r="AO14" i="9" s="1"/>
  <c r="AV14" i="9"/>
  <c r="E20" i="9"/>
  <c r="E28" i="9"/>
  <c r="E36" i="9"/>
  <c r="E44" i="9"/>
  <c r="E52" i="9"/>
  <c r="E60" i="9"/>
  <c r="E68" i="9"/>
  <c r="E75" i="9"/>
  <c r="E79" i="9"/>
  <c r="E83" i="9"/>
  <c r="E90" i="9"/>
  <c r="E98" i="9"/>
  <c r="E106" i="9"/>
  <c r="E110" i="9"/>
  <c r="E114" i="9"/>
  <c r="E118" i="9"/>
  <c r="E123" i="9"/>
  <c r="E127" i="9"/>
  <c r="E43" i="9"/>
  <c r="E94" i="9"/>
  <c r="E21" i="9"/>
  <c r="E29" i="9"/>
  <c r="E37" i="9"/>
  <c r="E45" i="9"/>
  <c r="E53" i="9"/>
  <c r="E61" i="9"/>
  <c r="E69" i="9"/>
  <c r="E87" i="9"/>
  <c r="E95" i="9"/>
  <c r="E102" i="9"/>
  <c r="E107" i="9"/>
  <c r="E119" i="9"/>
  <c r="E132" i="9"/>
  <c r="E51" i="9"/>
  <c r="E113" i="9"/>
  <c r="E14" i="9"/>
  <c r="E22" i="9"/>
  <c r="E30" i="9"/>
  <c r="E38" i="9"/>
  <c r="E46" i="9"/>
  <c r="E54" i="9"/>
  <c r="E62" i="9"/>
  <c r="E70" i="9"/>
  <c r="E76" i="9"/>
  <c r="E80" i="9"/>
  <c r="E84" i="9"/>
  <c r="E91" i="9"/>
  <c r="E99" i="9"/>
  <c r="E103" i="9"/>
  <c r="E111" i="9"/>
  <c r="E115" i="9"/>
  <c r="E120" i="9"/>
  <c r="E124" i="9"/>
  <c r="E128" i="9"/>
  <c r="E13" i="9"/>
  <c r="E15" i="9"/>
  <c r="E23" i="9"/>
  <c r="E31" i="9"/>
  <c r="E39" i="9"/>
  <c r="E47" i="9"/>
  <c r="E55" i="9"/>
  <c r="E63" i="9"/>
  <c r="E71" i="9"/>
  <c r="E88" i="9"/>
  <c r="E92" i="9"/>
  <c r="E96" i="9"/>
  <c r="E100" i="9"/>
  <c r="E104" i="9"/>
  <c r="E108" i="9"/>
  <c r="E129" i="9"/>
  <c r="E27" i="9"/>
  <c r="E67" i="9"/>
  <c r="E86" i="9"/>
  <c r="E131" i="9"/>
  <c r="E16" i="9"/>
  <c r="E24" i="9"/>
  <c r="E32" i="9"/>
  <c r="E40" i="9"/>
  <c r="E48" i="9"/>
  <c r="E56" i="9"/>
  <c r="E64" i="9"/>
  <c r="E72" i="9"/>
  <c r="E112" i="9"/>
  <c r="E116" i="9"/>
  <c r="E125" i="9"/>
  <c r="E19" i="9"/>
  <c r="E17" i="9"/>
  <c r="E25" i="9"/>
  <c r="E33" i="9"/>
  <c r="E41" i="9"/>
  <c r="E49" i="9"/>
  <c r="E57" i="9"/>
  <c r="E65" i="9"/>
  <c r="E73" i="9"/>
  <c r="E77" i="9"/>
  <c r="E81" i="9"/>
  <c r="E85" i="9"/>
  <c r="E109" i="9"/>
  <c r="E117" i="9"/>
  <c r="E121" i="9"/>
  <c r="E130" i="9"/>
  <c r="E35" i="9"/>
  <c r="E18" i="9"/>
  <c r="E26" i="9"/>
  <c r="E34" i="9"/>
  <c r="E42" i="9"/>
  <c r="E50" i="9"/>
  <c r="E58" i="9"/>
  <c r="E66" i="9"/>
  <c r="E74" i="9"/>
  <c r="E78" i="9"/>
  <c r="E82" i="9"/>
  <c r="E89" i="9"/>
  <c r="E93" i="9"/>
  <c r="E97" i="9"/>
  <c r="E101" i="9"/>
  <c r="E105" i="9"/>
  <c r="E126" i="9"/>
  <c r="E59" i="9"/>
  <c r="E122" i="9"/>
  <c r="BU15" i="9"/>
  <c r="BR15" i="9"/>
  <c r="BV15" i="9" s="1"/>
  <c r="BL14" i="9"/>
  <c r="BJ14" i="9" s="1"/>
  <c r="BN14" i="9" s="1"/>
  <c r="BK15" i="9" s="1"/>
  <c r="BL15" i="9"/>
  <c r="BJ15" i="9"/>
  <c r="BD14" i="9"/>
  <c r="BE14" i="9" s="1"/>
  <c r="BB14" i="9"/>
  <c r="BF14" i="9" s="1"/>
  <c r="AW14" i="9"/>
  <c r="AT14" i="9"/>
  <c r="AX14" i="9" s="1"/>
  <c r="AU15" i="9" s="1"/>
  <c r="AV15" i="9" s="1"/>
  <c r="G13" i="9"/>
  <c r="E7" i="9"/>
  <c r="W14" i="9"/>
  <c r="Y13" i="9"/>
  <c r="U8" i="9"/>
  <c r="J9" i="1" s="1"/>
  <c r="N14" i="9"/>
  <c r="R14" i="9" s="1"/>
  <c r="E30" i="8"/>
  <c r="H42" i="5"/>
  <c r="J42" i="5" s="1"/>
  <c r="H41" i="5"/>
  <c r="J41" i="5" s="1"/>
  <c r="H40" i="5"/>
  <c r="J40" i="5" s="1"/>
  <c r="H39" i="5"/>
  <c r="J28" i="5"/>
  <c r="J14" i="5"/>
  <c r="J13" i="5"/>
  <c r="J12" i="5"/>
  <c r="J11" i="5"/>
  <c r="I10" i="5"/>
  <c r="J10" i="5" s="1"/>
  <c r="I9" i="5"/>
  <c r="J9" i="5" s="1"/>
  <c r="H15" i="5"/>
  <c r="D33" i="6"/>
  <c r="D32" i="6"/>
  <c r="D31" i="6"/>
  <c r="D30" i="6"/>
  <c r="D29" i="6"/>
  <c r="D28" i="6"/>
  <c r="D27" i="6"/>
  <c r="D26" i="6"/>
  <c r="D25" i="6"/>
  <c r="D24" i="6"/>
  <c r="D23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I20" i="6"/>
  <c r="I19" i="6"/>
  <c r="I18" i="6"/>
  <c r="I17" i="6"/>
  <c r="I16" i="6"/>
  <c r="I15" i="6"/>
  <c r="I14" i="6"/>
  <c r="I8" i="6"/>
  <c r="I9" i="6"/>
  <c r="I10" i="6"/>
  <c r="I7" i="6"/>
  <c r="F10" i="1"/>
  <c r="E14" i="5"/>
  <c r="E13" i="5"/>
  <c r="E12" i="5"/>
  <c r="D8" i="5"/>
  <c r="C42" i="5"/>
  <c r="E42" i="5" s="1"/>
  <c r="C41" i="5"/>
  <c r="E41" i="5" s="1"/>
  <c r="C40" i="5"/>
  <c r="E40" i="5" s="1"/>
  <c r="C39" i="5"/>
  <c r="E28" i="5"/>
  <c r="E11" i="5"/>
  <c r="C34" i="6" l="1"/>
  <c r="F23" i="8" s="1"/>
  <c r="G23" i="8" s="1"/>
  <c r="F11" i="1"/>
  <c r="C22" i="8" s="1"/>
  <c r="C24" i="8" s="1"/>
  <c r="AD15" i="9"/>
  <c r="AH15" i="9" s="1"/>
  <c r="AE16" i="9" s="1"/>
  <c r="AF16" i="9" s="1"/>
  <c r="AG15" i="9"/>
  <c r="AL14" i="9"/>
  <c r="AP14" i="9" s="1"/>
  <c r="AM15" i="9" s="1"/>
  <c r="AN15" i="9" s="1"/>
  <c r="E31" i="8"/>
  <c r="G30" i="8"/>
  <c r="O15" i="9"/>
  <c r="P15" i="9" s="1"/>
  <c r="Q15" i="9" s="1"/>
  <c r="C22" i="1"/>
  <c r="C17" i="8"/>
  <c r="C18" i="8" s="1"/>
  <c r="H89" i="9"/>
  <c r="F89" i="9"/>
  <c r="F86" i="9"/>
  <c r="H86" i="9"/>
  <c r="BN15" i="9"/>
  <c r="BK16" i="9" s="1"/>
  <c r="BL16" i="9" s="1"/>
  <c r="BI8" i="9" s="1"/>
  <c r="J11" i="10" s="1"/>
  <c r="F122" i="9"/>
  <c r="H122" i="9"/>
  <c r="F82" i="9"/>
  <c r="H82" i="9"/>
  <c r="F81" i="9"/>
  <c r="H81" i="9"/>
  <c r="F88" i="9"/>
  <c r="H88" i="9"/>
  <c r="H99" i="9"/>
  <c r="F99" i="9"/>
  <c r="H119" i="9"/>
  <c r="F119" i="9"/>
  <c r="F118" i="9"/>
  <c r="H118" i="9"/>
  <c r="H75" i="9"/>
  <c r="F75" i="9"/>
  <c r="F78" i="9"/>
  <c r="H78" i="9"/>
  <c r="F77" i="9"/>
  <c r="H77" i="9"/>
  <c r="H91" i="9"/>
  <c r="F91" i="9"/>
  <c r="H107" i="9"/>
  <c r="F107" i="9"/>
  <c r="F114" i="9"/>
  <c r="H114" i="9"/>
  <c r="H103" i="9"/>
  <c r="F103" i="9"/>
  <c r="F132" i="9"/>
  <c r="H132" i="9"/>
  <c r="F126" i="9"/>
  <c r="H126" i="9"/>
  <c r="F74" i="9"/>
  <c r="H74" i="9"/>
  <c r="H129" i="9"/>
  <c r="F129" i="9"/>
  <c r="F128" i="9"/>
  <c r="H128" i="9"/>
  <c r="F102" i="9"/>
  <c r="H102" i="9"/>
  <c r="F110" i="9"/>
  <c r="H110" i="9"/>
  <c r="H85" i="9"/>
  <c r="F85" i="9"/>
  <c r="H123" i="9"/>
  <c r="F123" i="9"/>
  <c r="F73" i="9"/>
  <c r="H73" i="9"/>
  <c r="F84" i="9"/>
  <c r="H84" i="9"/>
  <c r="H105" i="9"/>
  <c r="F105" i="9"/>
  <c r="F130" i="9"/>
  <c r="H130" i="9"/>
  <c r="H125" i="9"/>
  <c r="F125" i="9"/>
  <c r="H108" i="9"/>
  <c r="F108" i="9"/>
  <c r="H124" i="9"/>
  <c r="F124" i="9"/>
  <c r="F80" i="9"/>
  <c r="H80" i="9"/>
  <c r="H95" i="9"/>
  <c r="F95" i="9"/>
  <c r="F106" i="9"/>
  <c r="H106" i="9"/>
  <c r="H79" i="9"/>
  <c r="F79" i="9"/>
  <c r="H101" i="9"/>
  <c r="F101" i="9"/>
  <c r="H121" i="9"/>
  <c r="F121" i="9"/>
  <c r="F116" i="9"/>
  <c r="H116" i="9"/>
  <c r="F104" i="9"/>
  <c r="H104" i="9"/>
  <c r="F120" i="9"/>
  <c r="H120" i="9"/>
  <c r="F76" i="9"/>
  <c r="H76" i="9"/>
  <c r="H87" i="9"/>
  <c r="F87" i="9"/>
  <c r="F94" i="9"/>
  <c r="H94" i="9"/>
  <c r="F98" i="9"/>
  <c r="H98" i="9"/>
  <c r="H97" i="9"/>
  <c r="F97" i="9"/>
  <c r="H117" i="9"/>
  <c r="F117" i="9"/>
  <c r="F112" i="9"/>
  <c r="H112" i="9"/>
  <c r="F100" i="9"/>
  <c r="H100" i="9"/>
  <c r="H115" i="9"/>
  <c r="F115" i="9"/>
  <c r="F113" i="9"/>
  <c r="H113" i="9"/>
  <c r="F90" i="9"/>
  <c r="H90" i="9"/>
  <c r="H93" i="9"/>
  <c r="F93" i="9"/>
  <c r="H109" i="9"/>
  <c r="F109" i="9"/>
  <c r="H131" i="9"/>
  <c r="F131" i="9"/>
  <c r="F96" i="9"/>
  <c r="H96" i="9"/>
  <c r="H111" i="9"/>
  <c r="F111" i="9"/>
  <c r="H127" i="9"/>
  <c r="F127" i="9"/>
  <c r="H83" i="9"/>
  <c r="F83" i="9"/>
  <c r="F92" i="9"/>
  <c r="H92" i="9"/>
  <c r="BM15" i="9"/>
  <c r="BS16" i="9"/>
  <c r="BM14" i="9"/>
  <c r="BM16" i="9"/>
  <c r="BJ16" i="9"/>
  <c r="BC15" i="9"/>
  <c r="AW15" i="9"/>
  <c r="AT15" i="9"/>
  <c r="AX15" i="9" s="1"/>
  <c r="AU16" i="9" s="1"/>
  <c r="AV16" i="9" s="1"/>
  <c r="AS8" i="9" s="1"/>
  <c r="J9" i="10" s="1"/>
  <c r="AO15" i="9"/>
  <c r="AL15" i="9"/>
  <c r="AP15" i="9" s="1"/>
  <c r="H18" i="9"/>
  <c r="H32" i="9"/>
  <c r="H41" i="9"/>
  <c r="H50" i="9"/>
  <c r="H60" i="9"/>
  <c r="H13" i="9"/>
  <c r="H53" i="9"/>
  <c r="H64" i="9"/>
  <c r="H14" i="9"/>
  <c r="H28" i="9"/>
  <c r="H37" i="9"/>
  <c r="H46" i="9"/>
  <c r="H66" i="9"/>
  <c r="H17" i="9"/>
  <c r="H49" i="9"/>
  <c r="H70" i="9"/>
  <c r="H24" i="9"/>
  <c r="H33" i="9"/>
  <c r="H42" i="9"/>
  <c r="H56" i="9"/>
  <c r="H72" i="9"/>
  <c r="H21" i="9"/>
  <c r="H45" i="9"/>
  <c r="H20" i="9"/>
  <c r="H29" i="9"/>
  <c r="H38" i="9"/>
  <c r="H52" i="9"/>
  <c r="H62" i="9"/>
  <c r="H30" i="9"/>
  <c r="H58" i="9"/>
  <c r="H26" i="9"/>
  <c r="H22" i="9"/>
  <c r="H16" i="9"/>
  <c r="H25" i="9"/>
  <c r="H34" i="9"/>
  <c r="H48" i="9"/>
  <c r="H68" i="9"/>
  <c r="H44" i="9"/>
  <c r="H40" i="9"/>
  <c r="H36" i="9"/>
  <c r="H54" i="9"/>
  <c r="H63" i="9"/>
  <c r="H35" i="9"/>
  <c r="H39" i="9"/>
  <c r="H51" i="9"/>
  <c r="H59" i="9"/>
  <c r="H43" i="9"/>
  <c r="H19" i="9"/>
  <c r="H69" i="9"/>
  <c r="H47" i="9"/>
  <c r="H23" i="9"/>
  <c r="H31" i="9"/>
  <c r="H65" i="9"/>
  <c r="H57" i="9"/>
  <c r="H27" i="9"/>
  <c r="H67" i="9"/>
  <c r="H71" i="9"/>
  <c r="H61" i="9"/>
  <c r="H55" i="9"/>
  <c r="H15" i="9"/>
  <c r="Y14" i="9"/>
  <c r="V14" i="9"/>
  <c r="Z14" i="9" s="1"/>
  <c r="W15" i="9" s="1"/>
  <c r="N15" i="9"/>
  <c r="R15" i="9" s="1"/>
  <c r="I8" i="5"/>
  <c r="I15" i="5" s="1"/>
  <c r="C15" i="5"/>
  <c r="C20" i="6"/>
  <c r="H21" i="6"/>
  <c r="H11" i="6"/>
  <c r="E8" i="5"/>
  <c r="D9" i="5"/>
  <c r="AC9" i="9" l="1"/>
  <c r="AC8" i="9"/>
  <c r="J7" i="10" s="1"/>
  <c r="AD16" i="9"/>
  <c r="AH16" i="9" s="1"/>
  <c r="AE17" i="9" s="1"/>
  <c r="AF17" i="9" s="1"/>
  <c r="AG16" i="9"/>
  <c r="C23" i="8"/>
  <c r="AS9" i="9"/>
  <c r="E32" i="8"/>
  <c r="G31" i="8"/>
  <c r="J8" i="5"/>
  <c r="J15" i="5" s="1"/>
  <c r="BI9" i="9"/>
  <c r="BT16" i="9"/>
  <c r="BQ8" i="9" s="1"/>
  <c r="J12" i="10" s="1"/>
  <c r="BQ9" i="9"/>
  <c r="BD15" i="9"/>
  <c r="BE15" i="9" s="1"/>
  <c r="BN16" i="9"/>
  <c r="BK17" i="9" s="1"/>
  <c r="BL17" i="9" s="1"/>
  <c r="BM17" i="9" s="1"/>
  <c r="BR16" i="9"/>
  <c r="BV16" i="9" s="1"/>
  <c r="BJ17" i="9"/>
  <c r="BB15" i="9"/>
  <c r="BF15" i="9" s="1"/>
  <c r="AW16" i="9"/>
  <c r="AT16" i="9"/>
  <c r="AX16" i="9" s="1"/>
  <c r="AU17" i="9" s="1"/>
  <c r="AV17" i="9" s="1"/>
  <c r="AM16" i="9"/>
  <c r="F13" i="9"/>
  <c r="J13" i="9" s="1"/>
  <c r="B13" i="9" s="1"/>
  <c r="I13" i="9"/>
  <c r="Y15" i="9"/>
  <c r="V15" i="9"/>
  <c r="Z15" i="9" s="1"/>
  <c r="W16" i="9" s="1"/>
  <c r="U9" i="9" s="1"/>
  <c r="O16" i="9"/>
  <c r="F22" i="8"/>
  <c r="E9" i="5"/>
  <c r="D10" i="5"/>
  <c r="D15" i="5" s="1"/>
  <c r="AG17" i="9" l="1"/>
  <c r="AD17" i="9"/>
  <c r="AH17" i="9" s="1"/>
  <c r="AE18" i="9" s="1"/>
  <c r="AF18" i="9" s="1"/>
  <c r="BN17" i="9"/>
  <c r="BK18" i="9" s="1"/>
  <c r="BL18" i="9" s="1"/>
  <c r="E33" i="8"/>
  <c r="G32" i="8"/>
  <c r="G14" i="9"/>
  <c r="I14" i="9" s="1"/>
  <c r="A13" i="9"/>
  <c r="I34" i="5"/>
  <c r="J34" i="5" s="1"/>
  <c r="I35" i="5"/>
  <c r="J35" i="5" s="1"/>
  <c r="I39" i="5"/>
  <c r="J39" i="5" s="1"/>
  <c r="AN16" i="9"/>
  <c r="AK8" i="9" s="1"/>
  <c r="J8" i="10" s="1"/>
  <c r="AK9" i="9"/>
  <c r="BU16" i="9"/>
  <c r="P16" i="9"/>
  <c r="Q16" i="9" s="1"/>
  <c r="M9" i="9"/>
  <c r="BS17" i="9"/>
  <c r="BC16" i="9"/>
  <c r="AW17" i="9"/>
  <c r="AT17" i="9"/>
  <c r="AX17" i="9" s="1"/>
  <c r="AU18" i="9" s="1"/>
  <c r="AV18" i="9" s="1"/>
  <c r="Y16" i="9"/>
  <c r="V16" i="9"/>
  <c r="Z16" i="9" s="1"/>
  <c r="W17" i="9" s="1"/>
  <c r="N16" i="9"/>
  <c r="R16" i="9" s="1"/>
  <c r="G22" i="8"/>
  <c r="G24" i="8" s="1"/>
  <c r="F24" i="8"/>
  <c r="E10" i="5"/>
  <c r="E15" i="5" s="1"/>
  <c r="AD18" i="9" l="1"/>
  <c r="AH18" i="9" s="1"/>
  <c r="AE19" i="9" s="1"/>
  <c r="AF19" i="9" s="1"/>
  <c r="AG18" i="9"/>
  <c r="AL16" i="9"/>
  <c r="AP16" i="9" s="1"/>
  <c r="AO16" i="9"/>
  <c r="E20" i="5"/>
  <c r="E34" i="8"/>
  <c r="G34" i="8" s="1"/>
  <c r="G33" i="8"/>
  <c r="F14" i="9"/>
  <c r="J14" i="9" s="1"/>
  <c r="B14" i="9" s="1"/>
  <c r="BD16" i="9"/>
  <c r="BA8" i="9" s="1"/>
  <c r="J10" i="10" s="1"/>
  <c r="J13" i="10" s="1"/>
  <c r="F18" i="8" s="1"/>
  <c r="G18" i="8" s="1"/>
  <c r="BA9" i="9"/>
  <c r="J20" i="5" s="1"/>
  <c r="BU17" i="9"/>
  <c r="BR17" i="9"/>
  <c r="BV17" i="9" s="1"/>
  <c r="BM18" i="9"/>
  <c r="BJ18" i="9"/>
  <c r="BN18" i="9" s="1"/>
  <c r="BB16" i="9"/>
  <c r="BF16" i="9" s="1"/>
  <c r="AW18" i="9"/>
  <c r="AT18" i="9"/>
  <c r="AX18" i="9" s="1"/>
  <c r="AU19" i="9" s="1"/>
  <c r="AV19" i="9" s="1"/>
  <c r="AM17" i="9"/>
  <c r="Y17" i="9"/>
  <c r="V17" i="9"/>
  <c r="Z17" i="9" s="1"/>
  <c r="O17" i="9"/>
  <c r="P17" i="9" s="1"/>
  <c r="D35" i="5"/>
  <c r="E35" i="5" s="1"/>
  <c r="D39" i="5"/>
  <c r="E39" i="5" s="1"/>
  <c r="D34" i="5"/>
  <c r="E34" i="5" s="1"/>
  <c r="AD19" i="9" l="1"/>
  <c r="AH19" i="9" s="1"/>
  <c r="AE20" i="9" s="1"/>
  <c r="AF20" i="9" s="1"/>
  <c r="AG19" i="9"/>
  <c r="E35" i="8"/>
  <c r="G35" i="8" s="1"/>
  <c r="G15" i="9"/>
  <c r="A14" i="9"/>
  <c r="BE16" i="9"/>
  <c r="BS18" i="9"/>
  <c r="BK19" i="9"/>
  <c r="BL19" i="9" s="1"/>
  <c r="BC17" i="9"/>
  <c r="BD17" i="9" s="1"/>
  <c r="AW19" i="9"/>
  <c r="AT19" i="9"/>
  <c r="AX19" i="9" s="1"/>
  <c r="AU20" i="9" s="1"/>
  <c r="AV20" i="9" s="1"/>
  <c r="AO17" i="9"/>
  <c r="AL17" i="9"/>
  <c r="AP17" i="9" s="1"/>
  <c r="W18" i="9"/>
  <c r="Q17" i="9"/>
  <c r="N17" i="9"/>
  <c r="R17" i="9" s="1"/>
  <c r="E8" i="9"/>
  <c r="AG20" i="9" l="1"/>
  <c r="AD20" i="9"/>
  <c r="AH20" i="9" s="1"/>
  <c r="AE21" i="9" s="1"/>
  <c r="AF21" i="9" s="1"/>
  <c r="F15" i="9"/>
  <c r="J15" i="9" s="1"/>
  <c r="B15" i="9" s="1"/>
  <c r="I15" i="9"/>
  <c r="J7" i="1"/>
  <c r="BU18" i="9"/>
  <c r="BR18" i="9"/>
  <c r="BV18" i="9" s="1"/>
  <c r="BM19" i="9"/>
  <c r="BJ19" i="9"/>
  <c r="BN19" i="9" s="1"/>
  <c r="BE17" i="9"/>
  <c r="BB17" i="9"/>
  <c r="BF17" i="9" s="1"/>
  <c r="AW20" i="9"/>
  <c r="AT20" i="9"/>
  <c r="AX20" i="9" s="1"/>
  <c r="AU21" i="9" s="1"/>
  <c r="AM18" i="9"/>
  <c r="Y18" i="9"/>
  <c r="V18" i="9"/>
  <c r="Z18" i="9" s="1"/>
  <c r="O18" i="9"/>
  <c r="P18" i="9" s="1"/>
  <c r="M8" i="9"/>
  <c r="J8" i="1" s="1"/>
  <c r="AD21" i="9" l="1"/>
  <c r="AH21" i="9" s="1"/>
  <c r="AE22" i="9" s="1"/>
  <c r="AF22" i="9" s="1"/>
  <c r="AG21" i="9"/>
  <c r="J10" i="1"/>
  <c r="F17" i="8" s="1"/>
  <c r="F19" i="8" s="1"/>
  <c r="G16" i="9"/>
  <c r="A15" i="9"/>
  <c r="A8" i="9"/>
  <c r="BS19" i="9"/>
  <c r="BK20" i="9"/>
  <c r="BL20" i="9" s="1"/>
  <c r="BC18" i="9"/>
  <c r="BD18" i="9" s="1"/>
  <c r="AW21" i="9"/>
  <c r="AT21" i="9"/>
  <c r="AX21" i="9" s="1"/>
  <c r="AU22" i="9" s="1"/>
  <c r="AO18" i="9"/>
  <c r="AL18" i="9"/>
  <c r="AP18" i="9" s="1"/>
  <c r="W19" i="9"/>
  <c r="Q18" i="9"/>
  <c r="N18" i="9"/>
  <c r="R18" i="9" s="1"/>
  <c r="I13" i="2"/>
  <c r="I12" i="2"/>
  <c r="I11" i="2"/>
  <c r="I10" i="2"/>
  <c r="I9" i="2"/>
  <c r="I8" i="2"/>
  <c r="I7" i="2"/>
  <c r="D18" i="2"/>
  <c r="C19" i="2" s="1"/>
  <c r="F12" i="8" s="1"/>
  <c r="G12" i="8" s="1"/>
  <c r="D14" i="2"/>
  <c r="D13" i="2"/>
  <c r="D9" i="2"/>
  <c r="D8" i="2"/>
  <c r="D7" i="2"/>
  <c r="C14" i="1"/>
  <c r="AG22" i="9" l="1"/>
  <c r="AD22" i="9"/>
  <c r="AH22" i="9" s="1"/>
  <c r="AE23" i="9" s="1"/>
  <c r="AF23" i="9" s="1"/>
  <c r="G17" i="8"/>
  <c r="G19" i="8" s="1"/>
  <c r="E9" i="9"/>
  <c r="F16" i="9"/>
  <c r="J16" i="9" s="1"/>
  <c r="B16" i="9" s="1"/>
  <c r="F30" i="8" s="1"/>
  <c r="I16" i="9"/>
  <c r="BU19" i="9"/>
  <c r="BR19" i="9"/>
  <c r="BV19" i="9" s="1"/>
  <c r="BM20" i="9"/>
  <c r="BJ20" i="9"/>
  <c r="BN20" i="9" s="1"/>
  <c r="BE18" i="9"/>
  <c r="BB18" i="9"/>
  <c r="BF18" i="9" s="1"/>
  <c r="AW22" i="9"/>
  <c r="AT22" i="9"/>
  <c r="AX22" i="9" s="1"/>
  <c r="AU23" i="9" s="1"/>
  <c r="AM19" i="9"/>
  <c r="Y19" i="9"/>
  <c r="V19" i="9"/>
  <c r="Z19" i="9" s="1"/>
  <c r="O19" i="9"/>
  <c r="P19" i="9" s="1"/>
  <c r="C15" i="2"/>
  <c r="F11" i="8" s="1"/>
  <c r="G11" i="8" s="1"/>
  <c r="H14" i="2"/>
  <c r="F13" i="8" s="1"/>
  <c r="G13" i="8" s="1"/>
  <c r="C10" i="2"/>
  <c r="F10" i="8" s="1"/>
  <c r="B19" i="1"/>
  <c r="AG23" i="9" l="1"/>
  <c r="AD23" i="9"/>
  <c r="AH23" i="9" s="1"/>
  <c r="AE24" i="9" s="1"/>
  <c r="AF24" i="9" s="1"/>
  <c r="G17" i="9"/>
  <c r="A16" i="9"/>
  <c r="J19" i="5"/>
  <c r="J21" i="5" s="1"/>
  <c r="A9" i="9"/>
  <c r="E19" i="5"/>
  <c r="E21" i="5" s="1"/>
  <c r="BS20" i="9"/>
  <c r="BK21" i="9"/>
  <c r="BL21" i="9" s="1"/>
  <c r="BC19" i="9"/>
  <c r="BD19" i="9" s="1"/>
  <c r="AW23" i="9"/>
  <c r="AT23" i="9"/>
  <c r="AX23" i="9" s="1"/>
  <c r="AU24" i="9" s="1"/>
  <c r="AO19" i="9"/>
  <c r="AL19" i="9"/>
  <c r="AP19" i="9" s="1"/>
  <c r="W20" i="9"/>
  <c r="Q19" i="9"/>
  <c r="N19" i="9"/>
  <c r="R19" i="9" s="1"/>
  <c r="F14" i="8"/>
  <c r="G10" i="8"/>
  <c r="G14" i="8" s="1"/>
  <c r="C21" i="1"/>
  <c r="AG24" i="9" l="1"/>
  <c r="AD24" i="9"/>
  <c r="AH24" i="9" s="1"/>
  <c r="AE25" i="9" s="1"/>
  <c r="AF25" i="9" s="1"/>
  <c r="E30" i="5"/>
  <c r="E43" i="5"/>
  <c r="J43" i="5"/>
  <c r="J30" i="5"/>
  <c r="I17" i="9"/>
  <c r="F17" i="9"/>
  <c r="J17" i="9" s="1"/>
  <c r="B17" i="9" s="1"/>
  <c r="BU20" i="9"/>
  <c r="BR20" i="9"/>
  <c r="BV20" i="9" s="1"/>
  <c r="BM21" i="9"/>
  <c r="BJ21" i="9"/>
  <c r="BN21" i="9" s="1"/>
  <c r="BE19" i="9"/>
  <c r="BB19" i="9"/>
  <c r="BF19" i="9" s="1"/>
  <c r="AW24" i="9"/>
  <c r="AT24" i="9"/>
  <c r="AX24" i="9" s="1"/>
  <c r="AU25" i="9" s="1"/>
  <c r="AM20" i="9"/>
  <c r="Y20" i="9"/>
  <c r="V20" i="9"/>
  <c r="Z20" i="9" s="1"/>
  <c r="O20" i="9"/>
  <c r="P20" i="9" s="1"/>
  <c r="C23" i="1"/>
  <c r="AG25" i="9" l="1"/>
  <c r="AD25" i="9"/>
  <c r="AH25" i="9" s="1"/>
  <c r="AE26" i="9" s="1"/>
  <c r="AF26" i="9" s="1"/>
  <c r="G18" i="9"/>
  <c r="A17" i="9"/>
  <c r="I38" i="5"/>
  <c r="J38" i="5" s="1"/>
  <c r="I37" i="5"/>
  <c r="J37" i="5" s="1"/>
  <c r="I36" i="5"/>
  <c r="J36" i="5" s="1"/>
  <c r="D36" i="5"/>
  <c r="E36" i="5" s="1"/>
  <c r="D38" i="5"/>
  <c r="E38" i="5" s="1"/>
  <c r="D37" i="5"/>
  <c r="E37" i="5" s="1"/>
  <c r="B23" i="1"/>
  <c r="B18" i="8" s="1"/>
  <c r="BS21" i="9"/>
  <c r="BK22" i="9"/>
  <c r="BL22" i="9" s="1"/>
  <c r="BC20" i="9"/>
  <c r="BD20" i="9" s="1"/>
  <c r="AW25" i="9"/>
  <c r="AT25" i="9"/>
  <c r="AX25" i="9" s="1"/>
  <c r="AU26" i="9" s="1"/>
  <c r="AO20" i="9"/>
  <c r="AL20" i="9"/>
  <c r="AP20" i="9" s="1"/>
  <c r="W21" i="9"/>
  <c r="Q20" i="9"/>
  <c r="N20" i="9"/>
  <c r="R20" i="9" s="1"/>
  <c r="AG26" i="9" l="1"/>
  <c r="AD26" i="9"/>
  <c r="AH26" i="9" s="1"/>
  <c r="AE27" i="9" s="1"/>
  <c r="AF27" i="9" s="1"/>
  <c r="J45" i="5"/>
  <c r="H49" i="5" s="1"/>
  <c r="I49" i="5" s="1"/>
  <c r="E45" i="5"/>
  <c r="C49" i="5" s="1"/>
  <c r="I18" i="9"/>
  <c r="F18" i="9"/>
  <c r="J18" i="9" s="1"/>
  <c r="B18" i="9" s="1"/>
  <c r="BU21" i="9"/>
  <c r="BR21" i="9"/>
  <c r="BV21" i="9" s="1"/>
  <c r="BM22" i="9"/>
  <c r="BJ22" i="9"/>
  <c r="BN22" i="9" s="1"/>
  <c r="BE20" i="9"/>
  <c r="BB20" i="9"/>
  <c r="BF20" i="9" s="1"/>
  <c r="AW26" i="9"/>
  <c r="AT26" i="9"/>
  <c r="AX26" i="9" s="1"/>
  <c r="AU27" i="9" s="1"/>
  <c r="AM21" i="9"/>
  <c r="Y21" i="9"/>
  <c r="V21" i="9"/>
  <c r="Z21" i="9" s="1"/>
  <c r="O21" i="9"/>
  <c r="P21" i="9" s="1"/>
  <c r="AG27" i="9" l="1"/>
  <c r="AD27" i="9"/>
  <c r="AH27" i="9" s="1"/>
  <c r="AE28" i="9" s="1"/>
  <c r="AF28" i="9" s="1"/>
  <c r="G19" i="9"/>
  <c r="A18" i="9"/>
  <c r="F7" i="8"/>
  <c r="D49" i="5"/>
  <c r="BS22" i="9"/>
  <c r="BK23" i="9"/>
  <c r="BL23" i="9" s="1"/>
  <c r="BC21" i="9"/>
  <c r="BD21" i="9" s="1"/>
  <c r="AW27" i="9"/>
  <c r="AT27" i="9"/>
  <c r="AX27" i="9" s="1"/>
  <c r="AU28" i="9" s="1"/>
  <c r="AO21" i="9"/>
  <c r="AL21" i="9"/>
  <c r="AP21" i="9" s="1"/>
  <c r="W22" i="9"/>
  <c r="Q21" i="9"/>
  <c r="N21" i="9"/>
  <c r="R21" i="9" s="1"/>
  <c r="AD28" i="9" l="1"/>
  <c r="AH28" i="9" s="1"/>
  <c r="AE29" i="9" s="1"/>
  <c r="AF29" i="9" s="1"/>
  <c r="AG28" i="9"/>
  <c r="G7" i="8"/>
  <c r="F26" i="8"/>
  <c r="F19" i="9"/>
  <c r="J19" i="9" s="1"/>
  <c r="B19" i="9" s="1"/>
  <c r="I19" i="9"/>
  <c r="BU22" i="9"/>
  <c r="BR22" i="9"/>
  <c r="BV22" i="9" s="1"/>
  <c r="BM23" i="9"/>
  <c r="BJ23" i="9"/>
  <c r="BN23" i="9" s="1"/>
  <c r="BE21" i="9"/>
  <c r="BB21" i="9"/>
  <c r="BF21" i="9" s="1"/>
  <c r="AW28" i="9"/>
  <c r="AT28" i="9"/>
  <c r="AX28" i="9" s="1"/>
  <c r="AU29" i="9" s="1"/>
  <c r="AM22" i="9"/>
  <c r="Y22" i="9"/>
  <c r="V22" i="9"/>
  <c r="Z22" i="9" s="1"/>
  <c r="O22" i="9"/>
  <c r="P22" i="9" s="1"/>
  <c r="AG29" i="9" l="1"/>
  <c r="AD29" i="9"/>
  <c r="AH29" i="9" s="1"/>
  <c r="AE30" i="9" s="1"/>
  <c r="AF30" i="9" s="1"/>
  <c r="G20" i="9"/>
  <c r="A19" i="9"/>
  <c r="G26" i="8"/>
  <c r="C25" i="8"/>
  <c r="BS23" i="9"/>
  <c r="BK24" i="9"/>
  <c r="BL24" i="9" s="1"/>
  <c r="BC22" i="9"/>
  <c r="BD22" i="9" s="1"/>
  <c r="AW29" i="9"/>
  <c r="AT29" i="9"/>
  <c r="AX29" i="9" s="1"/>
  <c r="AU30" i="9" s="1"/>
  <c r="AO22" i="9"/>
  <c r="AL22" i="9"/>
  <c r="AP22" i="9" s="1"/>
  <c r="W23" i="9"/>
  <c r="Q22" i="9"/>
  <c r="N22" i="9"/>
  <c r="R22" i="9" s="1"/>
  <c r="AD30" i="9" l="1"/>
  <c r="AH30" i="9" s="1"/>
  <c r="AE31" i="9" s="1"/>
  <c r="AF31" i="9" s="1"/>
  <c r="AG30" i="9"/>
  <c r="F20" i="9"/>
  <c r="J20" i="9" s="1"/>
  <c r="B20" i="9" s="1"/>
  <c r="F31" i="8" s="1"/>
  <c r="I20" i="9"/>
  <c r="BU23" i="9"/>
  <c r="BR23" i="9"/>
  <c r="BV23" i="9" s="1"/>
  <c r="BM24" i="9"/>
  <c r="BJ24" i="9"/>
  <c r="BN24" i="9" s="1"/>
  <c r="BE22" i="9"/>
  <c r="BB22" i="9"/>
  <c r="BF22" i="9" s="1"/>
  <c r="AW30" i="9"/>
  <c r="AT30" i="9"/>
  <c r="AX30" i="9" s="1"/>
  <c r="AU31" i="9" s="1"/>
  <c r="AM23" i="9"/>
  <c r="Y23" i="9"/>
  <c r="V23" i="9"/>
  <c r="Z23" i="9" s="1"/>
  <c r="O23" i="9"/>
  <c r="P23" i="9" s="1"/>
  <c r="AG31" i="9" l="1"/>
  <c r="AD31" i="9"/>
  <c r="AH31" i="9" s="1"/>
  <c r="AE32" i="9" s="1"/>
  <c r="AF32" i="9" s="1"/>
  <c r="G21" i="9"/>
  <c r="A20" i="9"/>
  <c r="BS24" i="9"/>
  <c r="BK25" i="9"/>
  <c r="BL25" i="9" s="1"/>
  <c r="BC23" i="9"/>
  <c r="BD23" i="9" s="1"/>
  <c r="AW31" i="9"/>
  <c r="AT31" i="9"/>
  <c r="AX31" i="9" s="1"/>
  <c r="AU32" i="9" s="1"/>
  <c r="AO23" i="9"/>
  <c r="AL23" i="9"/>
  <c r="AP23" i="9" s="1"/>
  <c r="W24" i="9"/>
  <c r="Q23" i="9"/>
  <c r="N23" i="9"/>
  <c r="R23" i="9" s="1"/>
  <c r="AG32" i="9" l="1"/>
  <c r="AD32" i="9"/>
  <c r="AH32" i="9" s="1"/>
  <c r="AE33" i="9" s="1"/>
  <c r="F21" i="9"/>
  <c r="J21" i="9" s="1"/>
  <c r="B21" i="9" s="1"/>
  <c r="I21" i="9"/>
  <c r="BU24" i="9"/>
  <c r="BR24" i="9"/>
  <c r="BV24" i="9" s="1"/>
  <c r="BM25" i="9"/>
  <c r="BJ25" i="9"/>
  <c r="BN25" i="9" s="1"/>
  <c r="BE23" i="9"/>
  <c r="BB23" i="9"/>
  <c r="BF23" i="9" s="1"/>
  <c r="AW32" i="9"/>
  <c r="AT32" i="9"/>
  <c r="AX32" i="9" s="1"/>
  <c r="AU33" i="9" s="1"/>
  <c r="AM24" i="9"/>
  <c r="Y24" i="9"/>
  <c r="V24" i="9"/>
  <c r="Z24" i="9" s="1"/>
  <c r="O24" i="9"/>
  <c r="P24" i="9" s="1"/>
  <c r="AD33" i="9" l="1"/>
  <c r="AH33" i="9" s="1"/>
  <c r="AE34" i="9" s="1"/>
  <c r="AG33" i="9"/>
  <c r="G22" i="9"/>
  <c r="A21" i="9"/>
  <c r="BS25" i="9"/>
  <c r="BK26" i="9"/>
  <c r="BL26" i="9" s="1"/>
  <c r="BC24" i="9"/>
  <c r="BD24" i="9" s="1"/>
  <c r="AW33" i="9"/>
  <c r="AT33" i="9"/>
  <c r="AX33" i="9" s="1"/>
  <c r="AO24" i="9"/>
  <c r="AL24" i="9"/>
  <c r="AP24" i="9" s="1"/>
  <c r="W25" i="9"/>
  <c r="Q24" i="9"/>
  <c r="N24" i="9"/>
  <c r="R24" i="9" s="1"/>
  <c r="AG34" i="9" l="1"/>
  <c r="AD34" i="9"/>
  <c r="AH34" i="9" s="1"/>
  <c r="AE35" i="9" s="1"/>
  <c r="F22" i="9"/>
  <c r="J22" i="9" s="1"/>
  <c r="B22" i="9" s="1"/>
  <c r="I22" i="9"/>
  <c r="BU25" i="9"/>
  <c r="BR25" i="9"/>
  <c r="BV25" i="9" s="1"/>
  <c r="BM26" i="9"/>
  <c r="BJ26" i="9"/>
  <c r="BN26" i="9" s="1"/>
  <c r="BE24" i="9"/>
  <c r="BB24" i="9"/>
  <c r="BF24" i="9" s="1"/>
  <c r="AU34" i="9"/>
  <c r="AM25" i="9"/>
  <c r="Y25" i="9"/>
  <c r="V25" i="9"/>
  <c r="Z25" i="9" s="1"/>
  <c r="O25" i="9"/>
  <c r="P25" i="9" s="1"/>
  <c r="AG35" i="9" l="1"/>
  <c r="AD35" i="9"/>
  <c r="AH35" i="9" s="1"/>
  <c r="AE36" i="9" s="1"/>
  <c r="G23" i="9"/>
  <c r="A22" i="9"/>
  <c r="BS26" i="9"/>
  <c r="BK27" i="9"/>
  <c r="BL27" i="9" s="1"/>
  <c r="BC25" i="9"/>
  <c r="AW34" i="9"/>
  <c r="AT34" i="9"/>
  <c r="AX34" i="9" s="1"/>
  <c r="AO25" i="9"/>
  <c r="AL25" i="9"/>
  <c r="AP25" i="9" s="1"/>
  <c r="W26" i="9"/>
  <c r="Q25" i="9"/>
  <c r="N25" i="9"/>
  <c r="R25" i="9" s="1"/>
  <c r="AG36" i="9" l="1"/>
  <c r="AD36" i="9"/>
  <c r="AH36" i="9" s="1"/>
  <c r="AE37" i="9" s="1"/>
  <c r="I23" i="9"/>
  <c r="F23" i="9"/>
  <c r="J23" i="9" s="1"/>
  <c r="B23" i="9" s="1"/>
  <c r="BU26" i="9"/>
  <c r="BR26" i="9"/>
  <c r="BV26" i="9" s="1"/>
  <c r="BM27" i="9"/>
  <c r="BJ27" i="9"/>
  <c r="BN27" i="9" s="1"/>
  <c r="BE25" i="9"/>
  <c r="BB25" i="9"/>
  <c r="BF25" i="9" s="1"/>
  <c r="AU35" i="9"/>
  <c r="AM26" i="9"/>
  <c r="Y26" i="9"/>
  <c r="V26" i="9"/>
  <c r="Z26" i="9" s="1"/>
  <c r="O26" i="9"/>
  <c r="P26" i="9" s="1"/>
  <c r="AD37" i="9" l="1"/>
  <c r="AH37" i="9" s="1"/>
  <c r="AE38" i="9" s="1"/>
  <c r="AG37" i="9"/>
  <c r="G24" i="9"/>
  <c r="A23" i="9"/>
  <c r="BS27" i="9"/>
  <c r="BK28" i="9"/>
  <c r="BL28" i="9" s="1"/>
  <c r="BC26" i="9"/>
  <c r="AW35" i="9"/>
  <c r="AT35" i="9"/>
  <c r="AX35" i="9" s="1"/>
  <c r="AO26" i="9"/>
  <c r="AL26" i="9"/>
  <c r="AP26" i="9" s="1"/>
  <c r="W27" i="9"/>
  <c r="Q26" i="9"/>
  <c r="N26" i="9"/>
  <c r="R26" i="9" s="1"/>
  <c r="AG38" i="9" l="1"/>
  <c r="AD38" i="9"/>
  <c r="AH38" i="9" s="1"/>
  <c r="AE39" i="9" s="1"/>
  <c r="I24" i="9"/>
  <c r="F24" i="9"/>
  <c r="J24" i="9" s="1"/>
  <c r="B24" i="9" s="1"/>
  <c r="F32" i="8" s="1"/>
  <c r="BU27" i="9"/>
  <c r="BR27" i="9"/>
  <c r="BV27" i="9" s="1"/>
  <c r="BM28" i="9"/>
  <c r="BJ28" i="9"/>
  <c r="BN28" i="9" s="1"/>
  <c r="BE26" i="9"/>
  <c r="BB26" i="9"/>
  <c r="BF26" i="9" s="1"/>
  <c r="AU36" i="9"/>
  <c r="AM27" i="9"/>
  <c r="Y27" i="9"/>
  <c r="V27" i="9"/>
  <c r="Z27" i="9" s="1"/>
  <c r="O27" i="9"/>
  <c r="P27" i="9" s="1"/>
  <c r="AG39" i="9" l="1"/>
  <c r="AD39" i="9"/>
  <c r="AH39" i="9" s="1"/>
  <c r="AE40" i="9" s="1"/>
  <c r="G25" i="9"/>
  <c r="A24" i="9"/>
  <c r="BS28" i="9"/>
  <c r="BK29" i="9"/>
  <c r="BC27" i="9"/>
  <c r="AW36" i="9"/>
  <c r="AT36" i="9"/>
  <c r="AX36" i="9" s="1"/>
  <c r="AO27" i="9"/>
  <c r="AL27" i="9"/>
  <c r="AP27" i="9" s="1"/>
  <c r="W28" i="9"/>
  <c r="Q27" i="9"/>
  <c r="N27" i="9"/>
  <c r="R27" i="9" s="1"/>
  <c r="AD40" i="9" l="1"/>
  <c r="AH40" i="9" s="1"/>
  <c r="AE41" i="9" s="1"/>
  <c r="AG40" i="9"/>
  <c r="I25" i="9"/>
  <c r="F25" i="9"/>
  <c r="J25" i="9" s="1"/>
  <c r="B25" i="9" s="1"/>
  <c r="BU28" i="9"/>
  <c r="BR28" i="9"/>
  <c r="BV28" i="9" s="1"/>
  <c r="BM29" i="9"/>
  <c r="BJ29" i="9"/>
  <c r="BN29" i="9" s="1"/>
  <c r="BE27" i="9"/>
  <c r="BB27" i="9"/>
  <c r="BF27" i="9" s="1"/>
  <c r="AU37" i="9"/>
  <c r="AM28" i="9"/>
  <c r="Y28" i="9"/>
  <c r="V28" i="9"/>
  <c r="Z28" i="9" s="1"/>
  <c r="O28" i="9"/>
  <c r="P28" i="9" s="1"/>
  <c r="AG41" i="9" l="1"/>
  <c r="AD41" i="9"/>
  <c r="AH41" i="9" s="1"/>
  <c r="AE42" i="9" s="1"/>
  <c r="G26" i="9"/>
  <c r="A25" i="9"/>
  <c r="BS29" i="9"/>
  <c r="BK30" i="9"/>
  <c r="BC28" i="9"/>
  <c r="AW37" i="9"/>
  <c r="AT37" i="9"/>
  <c r="AX37" i="9" s="1"/>
  <c r="AO28" i="9"/>
  <c r="AL28" i="9"/>
  <c r="AP28" i="9" s="1"/>
  <c r="W29" i="9"/>
  <c r="Q28" i="9"/>
  <c r="N28" i="9"/>
  <c r="R28" i="9" s="1"/>
  <c r="AD42" i="9" l="1"/>
  <c r="AH42" i="9" s="1"/>
  <c r="AE43" i="9" s="1"/>
  <c r="AG42" i="9"/>
  <c r="F26" i="9"/>
  <c r="J26" i="9" s="1"/>
  <c r="B26" i="9" s="1"/>
  <c r="I26" i="9"/>
  <c r="BU29" i="9"/>
  <c r="BR29" i="9"/>
  <c r="BV29" i="9" s="1"/>
  <c r="BM30" i="9"/>
  <c r="BJ30" i="9"/>
  <c r="BN30" i="9" s="1"/>
  <c r="BE28" i="9"/>
  <c r="BB28" i="9"/>
  <c r="BF28" i="9" s="1"/>
  <c r="AU38" i="9"/>
  <c r="AM29" i="9"/>
  <c r="Y29" i="9"/>
  <c r="V29" i="9"/>
  <c r="Z29" i="9" s="1"/>
  <c r="O29" i="9"/>
  <c r="P29" i="9" s="1"/>
  <c r="AG43" i="9" l="1"/>
  <c r="AD43" i="9"/>
  <c r="AH43" i="9" s="1"/>
  <c r="AE44" i="9" s="1"/>
  <c r="G27" i="9"/>
  <c r="A26" i="9"/>
  <c r="BS30" i="9"/>
  <c r="BK31" i="9"/>
  <c r="BC29" i="9"/>
  <c r="AW38" i="9"/>
  <c r="AT38" i="9"/>
  <c r="AX38" i="9" s="1"/>
  <c r="AO29" i="9"/>
  <c r="AL29" i="9"/>
  <c r="AP29" i="9" s="1"/>
  <c r="W30" i="9"/>
  <c r="Q29" i="9"/>
  <c r="N29" i="9"/>
  <c r="R29" i="9" s="1"/>
  <c r="AG44" i="9" l="1"/>
  <c r="AD44" i="9"/>
  <c r="AH44" i="9" s="1"/>
  <c r="AE45" i="9" s="1"/>
  <c r="F27" i="9"/>
  <c r="J27" i="9" s="1"/>
  <c r="B27" i="9" s="1"/>
  <c r="I27" i="9"/>
  <c r="BU30" i="9"/>
  <c r="BR30" i="9"/>
  <c r="BV30" i="9" s="1"/>
  <c r="BM31" i="9"/>
  <c r="BJ31" i="9"/>
  <c r="BN31" i="9" s="1"/>
  <c r="BE29" i="9"/>
  <c r="BB29" i="9"/>
  <c r="BF29" i="9" s="1"/>
  <c r="AU39" i="9"/>
  <c r="AM30" i="9"/>
  <c r="Y30" i="9"/>
  <c r="V30" i="9"/>
  <c r="Z30" i="9" s="1"/>
  <c r="O30" i="9"/>
  <c r="P30" i="9" s="1"/>
  <c r="AG45" i="9" l="1"/>
  <c r="AD45" i="9"/>
  <c r="AH45" i="9" s="1"/>
  <c r="AE46" i="9" s="1"/>
  <c r="G28" i="9"/>
  <c r="A27" i="9"/>
  <c r="BS31" i="9"/>
  <c r="BK32" i="9"/>
  <c r="BC30" i="9"/>
  <c r="AW39" i="9"/>
  <c r="AT39" i="9"/>
  <c r="AX39" i="9" s="1"/>
  <c r="AO30" i="9"/>
  <c r="AL30" i="9"/>
  <c r="AP30" i="9" s="1"/>
  <c r="W31" i="9"/>
  <c r="Q30" i="9"/>
  <c r="N30" i="9"/>
  <c r="R30" i="9" s="1"/>
  <c r="AG46" i="9" l="1"/>
  <c r="AD46" i="9"/>
  <c r="AH46" i="9" s="1"/>
  <c r="AE47" i="9" s="1"/>
  <c r="F28" i="9"/>
  <c r="J28" i="9" s="1"/>
  <c r="B28" i="9" s="1"/>
  <c r="F33" i="8" s="1"/>
  <c r="I28" i="9"/>
  <c r="BU31" i="9"/>
  <c r="BR31" i="9"/>
  <c r="BV31" i="9" s="1"/>
  <c r="BM32" i="9"/>
  <c r="BJ32" i="9"/>
  <c r="BN32" i="9" s="1"/>
  <c r="BE30" i="9"/>
  <c r="BB30" i="9"/>
  <c r="BF30" i="9" s="1"/>
  <c r="AU40" i="9"/>
  <c r="AM31" i="9"/>
  <c r="Y31" i="9"/>
  <c r="V31" i="9"/>
  <c r="Z31" i="9" s="1"/>
  <c r="O31" i="9"/>
  <c r="P31" i="9" s="1"/>
  <c r="AG47" i="9" l="1"/>
  <c r="AD47" i="9"/>
  <c r="AH47" i="9" s="1"/>
  <c r="AE48" i="9" s="1"/>
  <c r="G29" i="9"/>
  <c r="A28" i="9"/>
  <c r="BS32" i="9"/>
  <c r="BK33" i="9"/>
  <c r="BC31" i="9"/>
  <c r="AW40" i="9"/>
  <c r="AT40" i="9"/>
  <c r="AX40" i="9" s="1"/>
  <c r="AO31" i="9"/>
  <c r="AL31" i="9"/>
  <c r="AP31" i="9" s="1"/>
  <c r="W32" i="9"/>
  <c r="Q31" i="9"/>
  <c r="N31" i="9"/>
  <c r="R31" i="9" s="1"/>
  <c r="AG48" i="9" l="1"/>
  <c r="AD48" i="9"/>
  <c r="AH48" i="9" s="1"/>
  <c r="AE49" i="9" s="1"/>
  <c r="I29" i="9"/>
  <c r="F29" i="9"/>
  <c r="J29" i="9" s="1"/>
  <c r="B29" i="9" s="1"/>
  <c r="BU32" i="9"/>
  <c r="BR32" i="9"/>
  <c r="BV32" i="9" s="1"/>
  <c r="BM33" i="9"/>
  <c r="BJ33" i="9"/>
  <c r="BN33" i="9" s="1"/>
  <c r="BE31" i="9"/>
  <c r="BB31" i="9"/>
  <c r="BF31" i="9" s="1"/>
  <c r="AU41" i="9"/>
  <c r="AM32" i="9"/>
  <c r="Y32" i="9"/>
  <c r="V32" i="9"/>
  <c r="Z32" i="9" s="1"/>
  <c r="O32" i="9"/>
  <c r="P32" i="9" s="1"/>
  <c r="AG49" i="9" l="1"/>
  <c r="AD49" i="9"/>
  <c r="AH49" i="9" s="1"/>
  <c r="AE50" i="9" s="1"/>
  <c r="G30" i="9"/>
  <c r="A29" i="9"/>
  <c r="BS33" i="9"/>
  <c r="BU33" i="9" s="1"/>
  <c r="BV33" i="9"/>
  <c r="BK34" i="9"/>
  <c r="BC32" i="9"/>
  <c r="AW41" i="9"/>
  <c r="AT41" i="9"/>
  <c r="AX41" i="9" s="1"/>
  <c r="AO32" i="9"/>
  <c r="AL32" i="9"/>
  <c r="AP32" i="9" s="1"/>
  <c r="W33" i="9"/>
  <c r="Q32" i="9"/>
  <c r="N32" i="9"/>
  <c r="R32" i="9" s="1"/>
  <c r="AG50" i="9" l="1"/>
  <c r="AD50" i="9"/>
  <c r="AH50" i="9" s="1"/>
  <c r="AE51" i="9" s="1"/>
  <c r="I30" i="9"/>
  <c r="F30" i="9"/>
  <c r="J30" i="9" s="1"/>
  <c r="B30" i="9" s="1"/>
  <c r="BV34" i="9"/>
  <c r="BS34" i="9"/>
  <c r="BU34" i="9" s="1"/>
  <c r="BM34" i="9"/>
  <c r="BJ34" i="9"/>
  <c r="BN34" i="9" s="1"/>
  <c r="BE32" i="9"/>
  <c r="BB32" i="9"/>
  <c r="BF32" i="9" s="1"/>
  <c r="AU42" i="9"/>
  <c r="AM33" i="9"/>
  <c r="Y33" i="9"/>
  <c r="V33" i="9"/>
  <c r="Z33" i="9" s="1"/>
  <c r="O33" i="9"/>
  <c r="P33" i="9" s="1"/>
  <c r="AG51" i="9" l="1"/>
  <c r="AD51" i="9"/>
  <c r="AH51" i="9" s="1"/>
  <c r="AE52" i="9" s="1"/>
  <c r="G31" i="9"/>
  <c r="A30" i="9"/>
  <c r="BS35" i="9"/>
  <c r="BU35" i="9" s="1"/>
  <c r="BV35" i="9"/>
  <c r="BK35" i="9"/>
  <c r="BC33" i="9"/>
  <c r="AW42" i="9"/>
  <c r="AT42" i="9"/>
  <c r="AX42" i="9" s="1"/>
  <c r="AO33" i="9"/>
  <c r="AL33" i="9"/>
  <c r="AP33" i="9" s="1"/>
  <c r="W34" i="9"/>
  <c r="Q33" i="9"/>
  <c r="N33" i="9"/>
  <c r="R33" i="9" s="1"/>
  <c r="AG52" i="9" l="1"/>
  <c r="AD52" i="9"/>
  <c r="AH52" i="9" s="1"/>
  <c r="F31" i="9"/>
  <c r="J31" i="9" s="1"/>
  <c r="B31" i="9" s="1"/>
  <c r="I31" i="9"/>
  <c r="BS36" i="9"/>
  <c r="BU36" i="9" s="1"/>
  <c r="BV36" i="9"/>
  <c r="BM35" i="9"/>
  <c r="BJ35" i="9"/>
  <c r="BN35" i="9" s="1"/>
  <c r="BE33" i="9"/>
  <c r="BB33" i="9"/>
  <c r="BF33" i="9" s="1"/>
  <c r="AU43" i="9"/>
  <c r="AM34" i="9"/>
  <c r="Y34" i="9"/>
  <c r="V34" i="9"/>
  <c r="Z34" i="9" s="1"/>
  <c r="O34" i="9"/>
  <c r="P34" i="9" s="1"/>
  <c r="AH53" i="9" l="1"/>
  <c r="AE53" i="9"/>
  <c r="AG53" i="9" s="1"/>
  <c r="G32" i="9"/>
  <c r="A31" i="9"/>
  <c r="BS37" i="9"/>
  <c r="BU37" i="9" s="1"/>
  <c r="BV37" i="9"/>
  <c r="BK36" i="9"/>
  <c r="BC34" i="9"/>
  <c r="AW43" i="9"/>
  <c r="AT43" i="9"/>
  <c r="AX43" i="9" s="1"/>
  <c r="AO34" i="9"/>
  <c r="AL34" i="9"/>
  <c r="AP34" i="9" s="1"/>
  <c r="W35" i="9"/>
  <c r="Q34" i="9"/>
  <c r="N34" i="9"/>
  <c r="R34" i="9" s="1"/>
  <c r="AE54" i="9" l="1"/>
  <c r="AG54" i="9" s="1"/>
  <c r="AH54" i="9"/>
  <c r="I32" i="9"/>
  <c r="F32" i="9"/>
  <c r="J32" i="9" s="1"/>
  <c r="B32" i="9" s="1"/>
  <c r="BV38" i="9"/>
  <c r="BS38" i="9"/>
  <c r="BU38" i="9" s="1"/>
  <c r="BM36" i="9"/>
  <c r="BJ36" i="9"/>
  <c r="BN36" i="9" s="1"/>
  <c r="BE34" i="9"/>
  <c r="BB34" i="9"/>
  <c r="BF34" i="9" s="1"/>
  <c r="AU44" i="9"/>
  <c r="AM35" i="9"/>
  <c r="Y35" i="9"/>
  <c r="V35" i="9"/>
  <c r="Z35" i="9" s="1"/>
  <c r="O35" i="9"/>
  <c r="P35" i="9" s="1"/>
  <c r="AE55" i="9" l="1"/>
  <c r="AG55" i="9" s="1"/>
  <c r="AH55" i="9"/>
  <c r="G33" i="9"/>
  <c r="A32" i="9"/>
  <c r="BV39" i="9"/>
  <c r="BS39" i="9"/>
  <c r="BU39" i="9" s="1"/>
  <c r="BK37" i="9"/>
  <c r="BM37" i="9" s="1"/>
  <c r="BN37" i="9"/>
  <c r="BC35" i="9"/>
  <c r="AW44" i="9"/>
  <c r="AT44" i="9"/>
  <c r="AX44" i="9" s="1"/>
  <c r="AO35" i="9"/>
  <c r="AL35" i="9"/>
  <c r="AP35" i="9" s="1"/>
  <c r="W36" i="9"/>
  <c r="Q35" i="9"/>
  <c r="N35" i="9"/>
  <c r="R35" i="9" s="1"/>
  <c r="AH56" i="9" l="1"/>
  <c r="AE56" i="9"/>
  <c r="AG56" i="9" s="1"/>
  <c r="I33" i="9"/>
  <c r="F33" i="9"/>
  <c r="J33" i="9" s="1"/>
  <c r="B33" i="9" s="1"/>
  <c r="BS40" i="9"/>
  <c r="BU40" i="9" s="1"/>
  <c r="BV40" i="9"/>
  <c r="BK38" i="9"/>
  <c r="BM38" i="9" s="1"/>
  <c r="BN38" i="9"/>
  <c r="BE35" i="9"/>
  <c r="BB35" i="9"/>
  <c r="BF35" i="9" s="1"/>
  <c r="AU45" i="9"/>
  <c r="AW45" i="9" s="1"/>
  <c r="AX45" i="9"/>
  <c r="AM36" i="9"/>
  <c r="Y36" i="9"/>
  <c r="V36" i="9"/>
  <c r="Z36" i="9" s="1"/>
  <c r="O36" i="9"/>
  <c r="P36" i="9" s="1"/>
  <c r="AH57" i="9" l="1"/>
  <c r="AE57" i="9"/>
  <c r="AG57" i="9" s="1"/>
  <c r="G34" i="9"/>
  <c r="A33" i="9"/>
  <c r="BV41" i="9"/>
  <c r="BS41" i="9"/>
  <c r="BU41" i="9" s="1"/>
  <c r="BK39" i="9"/>
  <c r="BM39" i="9" s="1"/>
  <c r="BN39" i="9"/>
  <c r="BC36" i="9"/>
  <c r="AX46" i="9"/>
  <c r="AU46" i="9"/>
  <c r="AW46" i="9" s="1"/>
  <c r="AO36" i="9"/>
  <c r="AL36" i="9"/>
  <c r="AP36" i="9" s="1"/>
  <c r="W37" i="9"/>
  <c r="Q36" i="9"/>
  <c r="N36" i="9"/>
  <c r="R36" i="9" s="1"/>
  <c r="AH58" i="9" l="1"/>
  <c r="AE58" i="9"/>
  <c r="AG58" i="9" s="1"/>
  <c r="F34" i="9"/>
  <c r="J34" i="9" s="1"/>
  <c r="B34" i="9" s="1"/>
  <c r="I34" i="9"/>
  <c r="BV42" i="9"/>
  <c r="BS42" i="9"/>
  <c r="BU42" i="9" s="1"/>
  <c r="BN40" i="9"/>
  <c r="BK40" i="9"/>
  <c r="BM40" i="9" s="1"/>
  <c r="BE36" i="9"/>
  <c r="BB36" i="9"/>
  <c r="BF36" i="9" s="1"/>
  <c r="AU47" i="9"/>
  <c r="AW47" i="9" s="1"/>
  <c r="AX47" i="9"/>
  <c r="AM37" i="9"/>
  <c r="Y37" i="9"/>
  <c r="V37" i="9"/>
  <c r="Z37" i="9" s="1"/>
  <c r="O37" i="9"/>
  <c r="P37" i="9" s="1"/>
  <c r="AE59" i="9" l="1"/>
  <c r="AG59" i="9" s="1"/>
  <c r="AH59" i="9"/>
  <c r="G35" i="9"/>
  <c r="A34" i="9"/>
  <c r="BS43" i="9"/>
  <c r="BU43" i="9" s="1"/>
  <c r="BV43" i="9"/>
  <c r="BK41" i="9"/>
  <c r="BM41" i="9" s="1"/>
  <c r="BN41" i="9"/>
  <c r="BC37" i="9"/>
  <c r="AX48" i="9"/>
  <c r="AU48" i="9"/>
  <c r="AW48" i="9" s="1"/>
  <c r="AO37" i="9"/>
  <c r="AL37" i="9"/>
  <c r="AP37" i="9" s="1"/>
  <c r="W38" i="9"/>
  <c r="Q37" i="9"/>
  <c r="N37" i="9"/>
  <c r="R37" i="9" s="1"/>
  <c r="AH60" i="9" l="1"/>
  <c r="AE60" i="9"/>
  <c r="AG60" i="9" s="1"/>
  <c r="I35" i="9"/>
  <c r="F35" i="9"/>
  <c r="J35" i="9" s="1"/>
  <c r="B35" i="9" s="1"/>
  <c r="BS44" i="9"/>
  <c r="BU44" i="9" s="1"/>
  <c r="BV44" i="9"/>
  <c r="BN42" i="9"/>
  <c r="BK42" i="9"/>
  <c r="BM42" i="9" s="1"/>
  <c r="BE37" i="9"/>
  <c r="BB37" i="9"/>
  <c r="BF37" i="9" s="1"/>
  <c r="AX49" i="9"/>
  <c r="AU49" i="9"/>
  <c r="AW49" i="9" s="1"/>
  <c r="AM38" i="9"/>
  <c r="Y38" i="9"/>
  <c r="V38" i="9"/>
  <c r="Z38" i="9" s="1"/>
  <c r="O38" i="9"/>
  <c r="P38" i="9" s="1"/>
  <c r="AH61" i="9" l="1"/>
  <c r="AE61" i="9"/>
  <c r="AG61" i="9" s="1"/>
  <c r="G36" i="9"/>
  <c r="A35" i="9"/>
  <c r="BS45" i="9"/>
  <c r="BU45" i="9" s="1"/>
  <c r="BV45" i="9"/>
  <c r="BK43" i="9"/>
  <c r="BM43" i="9" s="1"/>
  <c r="BN43" i="9"/>
  <c r="BC38" i="9"/>
  <c r="AX50" i="9"/>
  <c r="AU50" i="9"/>
  <c r="AW50" i="9" s="1"/>
  <c r="AO38" i="9"/>
  <c r="AL38" i="9"/>
  <c r="AP38" i="9" s="1"/>
  <c r="W39" i="9"/>
  <c r="Q38" i="9"/>
  <c r="N38" i="9"/>
  <c r="R38" i="9" s="1"/>
  <c r="AH62" i="9" l="1"/>
  <c r="AE62" i="9"/>
  <c r="AG62" i="9" s="1"/>
  <c r="F36" i="9"/>
  <c r="J36" i="9" s="1"/>
  <c r="B36" i="9" s="1"/>
  <c r="I36" i="9"/>
  <c r="BS46" i="9"/>
  <c r="BU46" i="9" s="1"/>
  <c r="BV46" i="9"/>
  <c r="BK44" i="9"/>
  <c r="BM44" i="9" s="1"/>
  <c r="BN44" i="9"/>
  <c r="BE38" i="9"/>
  <c r="BB38" i="9"/>
  <c r="BF38" i="9" s="1"/>
  <c r="AU51" i="9"/>
  <c r="AW51" i="9" s="1"/>
  <c r="AX51" i="9"/>
  <c r="AM39" i="9"/>
  <c r="Y39" i="9"/>
  <c r="V39" i="9"/>
  <c r="Z39" i="9" s="1"/>
  <c r="O39" i="9"/>
  <c r="P39" i="9" s="1"/>
  <c r="AH63" i="9" l="1"/>
  <c r="AE63" i="9"/>
  <c r="AG63" i="9" s="1"/>
  <c r="G37" i="9"/>
  <c r="A36" i="9"/>
  <c r="BV47" i="9"/>
  <c r="BS47" i="9"/>
  <c r="BU47" i="9" s="1"/>
  <c r="BN45" i="9"/>
  <c r="BK45" i="9"/>
  <c r="BM45" i="9" s="1"/>
  <c r="BC39" i="9"/>
  <c r="AX52" i="9"/>
  <c r="AU52" i="9"/>
  <c r="AW52" i="9" s="1"/>
  <c r="AO39" i="9"/>
  <c r="AL39" i="9"/>
  <c r="AP39" i="9" s="1"/>
  <c r="W40" i="9"/>
  <c r="Q39" i="9"/>
  <c r="N39" i="9"/>
  <c r="R39" i="9" s="1"/>
  <c r="AH64" i="9" l="1"/>
  <c r="AE64" i="9"/>
  <c r="AG64" i="9" s="1"/>
  <c r="I37" i="9"/>
  <c r="F37" i="9"/>
  <c r="J37" i="9" s="1"/>
  <c r="B37" i="9" s="1"/>
  <c r="BS48" i="9"/>
  <c r="BU48" i="9" s="1"/>
  <c r="BV48" i="9"/>
  <c r="BN46" i="9"/>
  <c r="BK46" i="9"/>
  <c r="BM46" i="9" s="1"/>
  <c r="BE39" i="9"/>
  <c r="BB39" i="9"/>
  <c r="BF39" i="9" s="1"/>
  <c r="AX53" i="9"/>
  <c r="AU53" i="9"/>
  <c r="AW53" i="9" s="1"/>
  <c r="AM40" i="9"/>
  <c r="Y40" i="9"/>
  <c r="V40" i="9"/>
  <c r="Z40" i="9" s="1"/>
  <c r="O40" i="9"/>
  <c r="P40" i="9" s="1"/>
  <c r="AH65" i="9" l="1"/>
  <c r="AE65" i="9"/>
  <c r="AG65" i="9" s="1"/>
  <c r="G38" i="9"/>
  <c r="A37" i="9"/>
  <c r="BS49" i="9"/>
  <c r="BU49" i="9" s="1"/>
  <c r="BV49" i="9"/>
  <c r="BN47" i="9"/>
  <c r="BK47" i="9"/>
  <c r="BM47" i="9" s="1"/>
  <c r="BC40" i="9"/>
  <c r="AX54" i="9"/>
  <c r="AU54" i="9"/>
  <c r="AW54" i="9" s="1"/>
  <c r="AO40" i="9"/>
  <c r="AL40" i="9"/>
  <c r="AP40" i="9" s="1"/>
  <c r="W41" i="9"/>
  <c r="Q40" i="9"/>
  <c r="N40" i="9"/>
  <c r="R40" i="9" s="1"/>
  <c r="AE66" i="9" l="1"/>
  <c r="AG66" i="9" s="1"/>
  <c r="AH66" i="9"/>
  <c r="I38" i="9"/>
  <c r="F38" i="9"/>
  <c r="J38" i="9" s="1"/>
  <c r="B38" i="9" s="1"/>
  <c r="BV50" i="9"/>
  <c r="BS50" i="9"/>
  <c r="BU50" i="9" s="1"/>
  <c r="BN48" i="9"/>
  <c r="BK48" i="9"/>
  <c r="BM48" i="9" s="1"/>
  <c r="BE40" i="9"/>
  <c r="BB40" i="9"/>
  <c r="BF40" i="9" s="1"/>
  <c r="AU55" i="9"/>
  <c r="AW55" i="9" s="1"/>
  <c r="AX55" i="9"/>
  <c r="AM41" i="9"/>
  <c r="Y41" i="9"/>
  <c r="V41" i="9"/>
  <c r="Z41" i="9" s="1"/>
  <c r="O41" i="9"/>
  <c r="P41" i="9" s="1"/>
  <c r="AH67" i="9" l="1"/>
  <c r="AE67" i="9"/>
  <c r="AG67" i="9" s="1"/>
  <c r="G39" i="9"/>
  <c r="A38" i="9"/>
  <c r="BV51" i="9"/>
  <c r="BS51" i="9"/>
  <c r="BU51" i="9" s="1"/>
  <c r="BN49" i="9"/>
  <c r="BK49" i="9"/>
  <c r="BM49" i="9" s="1"/>
  <c r="BC41" i="9"/>
  <c r="BE41" i="9" s="1"/>
  <c r="BF41" i="9"/>
  <c r="AX56" i="9"/>
  <c r="AU56" i="9"/>
  <c r="AW56" i="9" s="1"/>
  <c r="AO41" i="9"/>
  <c r="AL41" i="9"/>
  <c r="AP41" i="9" s="1"/>
  <c r="W42" i="9"/>
  <c r="Q41" i="9"/>
  <c r="N41" i="9"/>
  <c r="R41" i="9" s="1"/>
  <c r="AH68" i="9" l="1"/>
  <c r="AE68" i="9"/>
  <c r="AG68" i="9" s="1"/>
  <c r="F39" i="9"/>
  <c r="J39" i="9" s="1"/>
  <c r="B39" i="9" s="1"/>
  <c r="I39" i="9"/>
  <c r="BS52" i="9"/>
  <c r="BU52" i="9" s="1"/>
  <c r="BV52" i="9"/>
  <c r="BN50" i="9"/>
  <c r="BK50" i="9"/>
  <c r="BM50" i="9" s="1"/>
  <c r="BF42" i="9"/>
  <c r="BC42" i="9"/>
  <c r="BE42" i="9" s="1"/>
  <c r="AU57" i="9"/>
  <c r="AW57" i="9" s="1"/>
  <c r="AX57" i="9"/>
  <c r="AM42" i="9"/>
  <c r="Y42" i="9"/>
  <c r="V42" i="9"/>
  <c r="Z42" i="9" s="1"/>
  <c r="O42" i="9"/>
  <c r="P42" i="9" s="1"/>
  <c r="AE69" i="9" l="1"/>
  <c r="AG69" i="9" s="1"/>
  <c r="AH69" i="9"/>
  <c r="G40" i="9"/>
  <c r="A39" i="9"/>
  <c r="BV53" i="9"/>
  <c r="BS53" i="9"/>
  <c r="BU53" i="9" s="1"/>
  <c r="BK51" i="9"/>
  <c r="BM51" i="9" s="1"/>
  <c r="BN51" i="9"/>
  <c r="BC43" i="9"/>
  <c r="BE43" i="9" s="1"/>
  <c r="BF43" i="9"/>
  <c r="AX58" i="9"/>
  <c r="AU58" i="9"/>
  <c r="AW58" i="9" s="1"/>
  <c r="AO42" i="9"/>
  <c r="AL42" i="9"/>
  <c r="AP42" i="9" s="1"/>
  <c r="W43" i="9"/>
  <c r="Q42" i="9"/>
  <c r="N42" i="9"/>
  <c r="R42" i="9" s="1"/>
  <c r="AE70" i="9" l="1"/>
  <c r="AG70" i="9" s="1"/>
  <c r="AH70" i="9"/>
  <c r="I40" i="9"/>
  <c r="F40" i="9"/>
  <c r="J40" i="9" s="1"/>
  <c r="B40" i="9" s="1"/>
  <c r="BS54" i="9"/>
  <c r="BU54" i="9" s="1"/>
  <c r="BV54" i="9"/>
  <c r="BK52" i="9"/>
  <c r="BM52" i="9" s="1"/>
  <c r="BN52" i="9"/>
  <c r="BF44" i="9"/>
  <c r="BC44" i="9"/>
  <c r="BE44" i="9" s="1"/>
  <c r="AU59" i="9"/>
  <c r="AW59" i="9" s="1"/>
  <c r="AX59" i="9"/>
  <c r="AM43" i="9"/>
  <c r="Y43" i="9"/>
  <c r="V43" i="9"/>
  <c r="Z43" i="9" s="1"/>
  <c r="O43" i="9"/>
  <c r="P43" i="9" s="1"/>
  <c r="AH71" i="9" l="1"/>
  <c r="AE71" i="9"/>
  <c r="AG71" i="9" s="1"/>
  <c r="G41" i="9"/>
  <c r="A40" i="9"/>
  <c r="BV55" i="9"/>
  <c r="BS55" i="9"/>
  <c r="BU55" i="9" s="1"/>
  <c r="BN53" i="9"/>
  <c r="BK53" i="9"/>
  <c r="BM53" i="9" s="1"/>
  <c r="BC45" i="9"/>
  <c r="BE45" i="9" s="1"/>
  <c r="BF45" i="9"/>
  <c r="AX60" i="9"/>
  <c r="AU60" i="9"/>
  <c r="AW60" i="9" s="1"/>
  <c r="AO43" i="9"/>
  <c r="AL43" i="9"/>
  <c r="AP43" i="9" s="1"/>
  <c r="W44" i="9"/>
  <c r="Q43" i="9"/>
  <c r="N43" i="9"/>
  <c r="R43" i="9" s="1"/>
  <c r="AE72" i="9" l="1"/>
  <c r="AG72" i="9" s="1"/>
  <c r="AH72" i="9"/>
  <c r="I41" i="9"/>
  <c r="F41" i="9"/>
  <c r="J41" i="9" s="1"/>
  <c r="B41" i="9" s="1"/>
  <c r="BV56" i="9"/>
  <c r="BS56" i="9"/>
  <c r="BU56" i="9" s="1"/>
  <c r="BN54" i="9"/>
  <c r="BK54" i="9"/>
  <c r="BM54" i="9" s="1"/>
  <c r="BC46" i="9"/>
  <c r="BE46" i="9" s="1"/>
  <c r="BF46" i="9"/>
  <c r="AU61" i="9"/>
  <c r="AW61" i="9" s="1"/>
  <c r="AX61" i="9"/>
  <c r="AM44" i="9"/>
  <c r="Y44" i="9"/>
  <c r="V44" i="9"/>
  <c r="Z44" i="9" s="1"/>
  <c r="O44" i="9"/>
  <c r="P44" i="9" s="1"/>
  <c r="AE73" i="9" l="1"/>
  <c r="AG73" i="9" s="1"/>
  <c r="AH73" i="9"/>
  <c r="G42" i="9"/>
  <c r="A41" i="9"/>
  <c r="BS57" i="9"/>
  <c r="BU57" i="9" s="1"/>
  <c r="BV57" i="9"/>
  <c r="BK55" i="9"/>
  <c r="BM55" i="9" s="1"/>
  <c r="BN55" i="9"/>
  <c r="BF47" i="9"/>
  <c r="BC47" i="9"/>
  <c r="BE47" i="9" s="1"/>
  <c r="AX62" i="9"/>
  <c r="AU62" i="9"/>
  <c r="AW62" i="9" s="1"/>
  <c r="AO44" i="9"/>
  <c r="AL44" i="9"/>
  <c r="AP44" i="9" s="1"/>
  <c r="W45" i="9"/>
  <c r="Q44" i="9"/>
  <c r="N44" i="9"/>
  <c r="R44" i="9" s="1"/>
  <c r="AE74" i="9" l="1"/>
  <c r="AG74" i="9" s="1"/>
  <c r="AH74" i="9"/>
  <c r="I42" i="9"/>
  <c r="F42" i="9"/>
  <c r="J42" i="9" s="1"/>
  <c r="B42" i="9" s="1"/>
  <c r="BV58" i="9"/>
  <c r="BS58" i="9"/>
  <c r="BU58" i="9" s="1"/>
  <c r="BN56" i="9"/>
  <c r="BK56" i="9"/>
  <c r="BM56" i="9" s="1"/>
  <c r="BF48" i="9"/>
  <c r="BC48" i="9"/>
  <c r="BE48" i="9" s="1"/>
  <c r="AU63" i="9"/>
  <c r="AW63" i="9" s="1"/>
  <c r="AX63" i="9"/>
  <c r="AM45" i="9"/>
  <c r="Y45" i="9"/>
  <c r="V45" i="9"/>
  <c r="Z45" i="9" s="1"/>
  <c r="O45" i="9"/>
  <c r="P45" i="9" s="1"/>
  <c r="AH75" i="9" l="1"/>
  <c r="AE75" i="9"/>
  <c r="AG75" i="9" s="1"/>
  <c r="G43" i="9"/>
  <c r="A42" i="9"/>
  <c r="BV59" i="9"/>
  <c r="BS59" i="9"/>
  <c r="BU59" i="9" s="1"/>
  <c r="BN57" i="9"/>
  <c r="BK57" i="9"/>
  <c r="BM57" i="9" s="1"/>
  <c r="BC49" i="9"/>
  <c r="BE49" i="9" s="1"/>
  <c r="BF49" i="9"/>
  <c r="AX64" i="9"/>
  <c r="AU64" i="9"/>
  <c r="AW64" i="9" s="1"/>
  <c r="AO45" i="9"/>
  <c r="AL45" i="9"/>
  <c r="AP45" i="9" s="1"/>
  <c r="W46" i="9"/>
  <c r="Q45" i="9"/>
  <c r="N45" i="9"/>
  <c r="R45" i="9" s="1"/>
  <c r="AH76" i="9" l="1"/>
  <c r="AE76" i="9"/>
  <c r="AG76" i="9" s="1"/>
  <c r="F43" i="9"/>
  <c r="J43" i="9" s="1"/>
  <c r="B43" i="9" s="1"/>
  <c r="I43" i="9"/>
  <c r="BS60" i="9"/>
  <c r="BU60" i="9" s="1"/>
  <c r="BV60" i="9"/>
  <c r="BK58" i="9"/>
  <c r="BM58" i="9" s="1"/>
  <c r="BN58" i="9"/>
  <c r="BC50" i="9"/>
  <c r="BE50" i="9" s="1"/>
  <c r="BF50" i="9"/>
  <c r="AU65" i="9"/>
  <c r="AW65" i="9" s="1"/>
  <c r="AX65" i="9"/>
  <c r="AM46" i="9"/>
  <c r="Y46" i="9"/>
  <c r="V46" i="9"/>
  <c r="Z46" i="9" s="1"/>
  <c r="O46" i="9"/>
  <c r="P46" i="9" s="1"/>
  <c r="AH77" i="9" l="1"/>
  <c r="AE77" i="9"/>
  <c r="AG77" i="9" s="1"/>
  <c r="G44" i="9"/>
  <c r="A43" i="9"/>
  <c r="BS61" i="9"/>
  <c r="BU61" i="9" s="1"/>
  <c r="BV61" i="9"/>
  <c r="BK59" i="9"/>
  <c r="BM59" i="9" s="1"/>
  <c r="BN59" i="9"/>
  <c r="BC51" i="9"/>
  <c r="BE51" i="9" s="1"/>
  <c r="BF51" i="9"/>
  <c r="AX66" i="9"/>
  <c r="AU66" i="9"/>
  <c r="AW66" i="9" s="1"/>
  <c r="AO46" i="9"/>
  <c r="AL46" i="9"/>
  <c r="AP46" i="9" s="1"/>
  <c r="W47" i="9"/>
  <c r="Q46" i="9"/>
  <c r="N46" i="9"/>
  <c r="R46" i="9" s="1"/>
  <c r="AE78" i="9" l="1"/>
  <c r="AG78" i="9" s="1"/>
  <c r="AH78" i="9"/>
  <c r="I44" i="9"/>
  <c r="F44" i="9"/>
  <c r="J44" i="9" s="1"/>
  <c r="B44" i="9" s="1"/>
  <c r="BV62" i="9"/>
  <c r="BS62" i="9"/>
  <c r="BU62" i="9" s="1"/>
  <c r="BN60" i="9"/>
  <c r="BK60" i="9"/>
  <c r="BM60" i="9" s="1"/>
  <c r="BC52" i="9"/>
  <c r="BE52" i="9" s="1"/>
  <c r="BF52" i="9"/>
  <c r="AU67" i="9"/>
  <c r="AW67" i="9" s="1"/>
  <c r="AX67" i="9"/>
  <c r="AM47" i="9"/>
  <c r="Y47" i="9"/>
  <c r="V47" i="9"/>
  <c r="Z47" i="9" s="1"/>
  <c r="O47" i="9"/>
  <c r="P47" i="9" s="1"/>
  <c r="AH79" i="9" l="1"/>
  <c r="AE79" i="9"/>
  <c r="AG79" i="9" s="1"/>
  <c r="G45" i="9"/>
  <c r="A44" i="9"/>
  <c r="BS63" i="9"/>
  <c r="BU63" i="9" s="1"/>
  <c r="BV63" i="9"/>
  <c r="BN61" i="9"/>
  <c r="BK61" i="9"/>
  <c r="BM61" i="9" s="1"/>
  <c r="BF53" i="9"/>
  <c r="BC53" i="9"/>
  <c r="BE53" i="9" s="1"/>
  <c r="AU68" i="9"/>
  <c r="AW68" i="9" s="1"/>
  <c r="AX68" i="9"/>
  <c r="AO47" i="9"/>
  <c r="AL47" i="9"/>
  <c r="AP47" i="9" s="1"/>
  <c r="W48" i="9"/>
  <c r="Q47" i="9"/>
  <c r="N47" i="9"/>
  <c r="R47" i="9" s="1"/>
  <c r="AH80" i="9" l="1"/>
  <c r="AE80" i="9"/>
  <c r="AG80" i="9" s="1"/>
  <c r="I45" i="9"/>
  <c r="F45" i="9"/>
  <c r="J45" i="9" s="1"/>
  <c r="B45" i="9" s="1"/>
  <c r="BS64" i="9"/>
  <c r="BU64" i="9" s="1"/>
  <c r="BV64" i="9"/>
  <c r="BN62" i="9"/>
  <c r="BK62" i="9"/>
  <c r="BM62" i="9" s="1"/>
  <c r="BF54" i="9"/>
  <c r="BC54" i="9"/>
  <c r="BE54" i="9" s="1"/>
  <c r="AX69" i="9"/>
  <c r="AU69" i="9"/>
  <c r="AW69" i="9" s="1"/>
  <c r="AM48" i="9"/>
  <c r="Y48" i="9"/>
  <c r="V48" i="9"/>
  <c r="Z48" i="9" s="1"/>
  <c r="O48" i="9"/>
  <c r="P48" i="9" s="1"/>
  <c r="AE81" i="9" l="1"/>
  <c r="AG81" i="9" s="1"/>
  <c r="AH81" i="9"/>
  <c r="G46" i="9"/>
  <c r="A45" i="9"/>
  <c r="BS65" i="9"/>
  <c r="BU65" i="9" s="1"/>
  <c r="BV65" i="9"/>
  <c r="BN63" i="9"/>
  <c r="BK63" i="9"/>
  <c r="BM63" i="9" s="1"/>
  <c r="BC55" i="9"/>
  <c r="BE55" i="9" s="1"/>
  <c r="BF55" i="9"/>
  <c r="AX70" i="9"/>
  <c r="AU70" i="9"/>
  <c r="AW70" i="9" s="1"/>
  <c r="AO48" i="9"/>
  <c r="AL48" i="9"/>
  <c r="AP48" i="9" s="1"/>
  <c r="W49" i="9"/>
  <c r="Q48" i="9"/>
  <c r="N48" i="9"/>
  <c r="R48" i="9" s="1"/>
  <c r="AE82" i="9" l="1"/>
  <c r="AG82" i="9" s="1"/>
  <c r="AH82" i="9"/>
  <c r="I46" i="9"/>
  <c r="F46" i="9"/>
  <c r="J46" i="9" s="1"/>
  <c r="B46" i="9" s="1"/>
  <c r="BS66" i="9"/>
  <c r="BU66" i="9" s="1"/>
  <c r="BV66" i="9"/>
  <c r="BN64" i="9"/>
  <c r="BK64" i="9"/>
  <c r="BM64" i="9" s="1"/>
  <c r="BF56" i="9"/>
  <c r="BC56" i="9"/>
  <c r="BE56" i="9" s="1"/>
  <c r="AU71" i="9"/>
  <c r="AW71" i="9" s="1"/>
  <c r="AX71" i="9"/>
  <c r="AM49" i="9"/>
  <c r="Y49" i="9"/>
  <c r="V49" i="9"/>
  <c r="Z49" i="9" s="1"/>
  <c r="O49" i="9"/>
  <c r="P49" i="9" s="1"/>
  <c r="AE83" i="9" l="1"/>
  <c r="AG83" i="9" s="1"/>
  <c r="AH83" i="9"/>
  <c r="G47" i="9"/>
  <c r="A46" i="9"/>
  <c r="BS67" i="9"/>
  <c r="BU67" i="9" s="1"/>
  <c r="BV67" i="9"/>
  <c r="BN65" i="9"/>
  <c r="BK65" i="9"/>
  <c r="BM65" i="9" s="1"/>
  <c r="BC57" i="9"/>
  <c r="BE57" i="9" s="1"/>
  <c r="BF57" i="9"/>
  <c r="AU72" i="9"/>
  <c r="AW72" i="9" s="1"/>
  <c r="AX72" i="9"/>
  <c r="AO49" i="9"/>
  <c r="AL49" i="9"/>
  <c r="AP49" i="9" s="1"/>
  <c r="AM50" i="9" s="1"/>
  <c r="W50" i="9"/>
  <c r="Q49" i="9"/>
  <c r="N49" i="9"/>
  <c r="R49" i="9" s="1"/>
  <c r="AE84" i="9" l="1"/>
  <c r="AG84" i="9" s="1"/>
  <c r="AH84" i="9"/>
  <c r="F47" i="9"/>
  <c r="J47" i="9" s="1"/>
  <c r="B47" i="9" s="1"/>
  <c r="I47" i="9"/>
  <c r="BV68" i="9"/>
  <c r="BS68" i="9"/>
  <c r="BU68" i="9" s="1"/>
  <c r="BN66" i="9"/>
  <c r="BK66" i="9"/>
  <c r="BM66" i="9" s="1"/>
  <c r="BF58" i="9"/>
  <c r="BC58" i="9"/>
  <c r="BE58" i="9" s="1"/>
  <c r="AX73" i="9"/>
  <c r="AU73" i="9"/>
  <c r="AW73" i="9" s="1"/>
  <c r="AO50" i="9"/>
  <c r="AL50" i="9"/>
  <c r="AP50" i="9" s="1"/>
  <c r="Y50" i="9"/>
  <c r="V50" i="9"/>
  <c r="Z50" i="9" s="1"/>
  <c r="O50" i="9"/>
  <c r="P50" i="9" s="1"/>
  <c r="AH85" i="9" l="1"/>
  <c r="AE85" i="9"/>
  <c r="AG85" i="9" s="1"/>
  <c r="G48" i="9"/>
  <c r="A47" i="9"/>
  <c r="BV69" i="9"/>
  <c r="BS69" i="9"/>
  <c r="BU69" i="9" s="1"/>
  <c r="BN67" i="9"/>
  <c r="BK67" i="9"/>
  <c r="BM67" i="9" s="1"/>
  <c r="BC59" i="9"/>
  <c r="BE59" i="9" s="1"/>
  <c r="BF59" i="9"/>
  <c r="AX74" i="9"/>
  <c r="AU74" i="9"/>
  <c r="AW74" i="9" s="1"/>
  <c r="AM51" i="9"/>
  <c r="W51" i="9"/>
  <c r="Q50" i="9"/>
  <c r="N50" i="9"/>
  <c r="R50" i="9" s="1"/>
  <c r="AH86" i="9" l="1"/>
  <c r="AE86" i="9"/>
  <c r="AG86" i="9" s="1"/>
  <c r="I48" i="9"/>
  <c r="F48" i="9"/>
  <c r="J48" i="9" s="1"/>
  <c r="B48" i="9" s="1"/>
  <c r="F34" i="8" s="1"/>
  <c r="BV70" i="9"/>
  <c r="BS70" i="9"/>
  <c r="BU70" i="9" s="1"/>
  <c r="BN68" i="9"/>
  <c r="BK68" i="9"/>
  <c r="BM68" i="9" s="1"/>
  <c r="BF60" i="9"/>
  <c r="BC60" i="9"/>
  <c r="BE60" i="9" s="1"/>
  <c r="AU75" i="9"/>
  <c r="AW75" i="9" s="1"/>
  <c r="AX75" i="9"/>
  <c r="AO51" i="9"/>
  <c r="AL51" i="9"/>
  <c r="AP51" i="9" s="1"/>
  <c r="Y51" i="9"/>
  <c r="V51" i="9"/>
  <c r="Z51" i="9" s="1"/>
  <c r="O51" i="9"/>
  <c r="P51" i="9" s="1"/>
  <c r="AE87" i="9" l="1"/>
  <c r="AG87" i="9" s="1"/>
  <c r="AH87" i="9"/>
  <c r="G49" i="9"/>
  <c r="A48" i="9"/>
  <c r="BS71" i="9"/>
  <c r="BU71" i="9" s="1"/>
  <c r="BV71" i="9"/>
  <c r="BK69" i="9"/>
  <c r="BM69" i="9" s="1"/>
  <c r="BN69" i="9"/>
  <c r="BF61" i="9"/>
  <c r="BC61" i="9"/>
  <c r="BE61" i="9" s="1"/>
  <c r="AX76" i="9"/>
  <c r="AU76" i="9"/>
  <c r="AW76" i="9" s="1"/>
  <c r="AM52" i="9"/>
  <c r="W52" i="9"/>
  <c r="Q51" i="9"/>
  <c r="N51" i="9"/>
  <c r="R51" i="9" s="1"/>
  <c r="AH88" i="9" l="1"/>
  <c r="AE88" i="9"/>
  <c r="AG88" i="9" s="1"/>
  <c r="I49" i="9"/>
  <c r="F49" i="9"/>
  <c r="J49" i="9" s="1"/>
  <c r="B49" i="9" s="1"/>
  <c r="BV72" i="9"/>
  <c r="BS72" i="9"/>
  <c r="BU72" i="9" s="1"/>
  <c r="BN70" i="9"/>
  <c r="BK70" i="9"/>
  <c r="BM70" i="9" s="1"/>
  <c r="BF62" i="9"/>
  <c r="BC62" i="9"/>
  <c r="BE62" i="9" s="1"/>
  <c r="AX77" i="9"/>
  <c r="AU77" i="9"/>
  <c r="AW77" i="9" s="1"/>
  <c r="AO52" i="9"/>
  <c r="AL52" i="9"/>
  <c r="AP52" i="9" s="1"/>
  <c r="Y52" i="9"/>
  <c r="V52" i="9"/>
  <c r="Z52" i="9" s="1"/>
  <c r="O52" i="9"/>
  <c r="P52" i="9" s="1"/>
  <c r="AH89" i="9" l="1"/>
  <c r="AE89" i="9"/>
  <c r="AG89" i="9" s="1"/>
  <c r="G50" i="9"/>
  <c r="A49" i="9"/>
  <c r="BV73" i="9"/>
  <c r="BS73" i="9"/>
  <c r="BU73" i="9" s="1"/>
  <c r="BN71" i="9"/>
  <c r="BK71" i="9"/>
  <c r="BM71" i="9" s="1"/>
  <c r="BC63" i="9"/>
  <c r="BE63" i="9" s="1"/>
  <c r="BF63" i="9"/>
  <c r="AU78" i="9"/>
  <c r="AW78" i="9" s="1"/>
  <c r="AX78" i="9"/>
  <c r="AM53" i="9"/>
  <c r="AO53" i="9" s="1"/>
  <c r="AP53" i="9"/>
  <c r="W53" i="9"/>
  <c r="Q52" i="9"/>
  <c r="N52" i="9"/>
  <c r="R52" i="9" s="1"/>
  <c r="AE90" i="9" l="1"/>
  <c r="AG90" i="9" s="1"/>
  <c r="AH90" i="9"/>
  <c r="I50" i="9"/>
  <c r="F50" i="9"/>
  <c r="J50" i="9" s="1"/>
  <c r="B50" i="9" s="1"/>
  <c r="BV74" i="9"/>
  <c r="BS74" i="9"/>
  <c r="BU74" i="9" s="1"/>
  <c r="BK72" i="9"/>
  <c r="BM72" i="9" s="1"/>
  <c r="BN72" i="9"/>
  <c r="BF64" i="9"/>
  <c r="BC64" i="9"/>
  <c r="BE64" i="9" s="1"/>
  <c r="AU79" i="9"/>
  <c r="AW79" i="9" s="1"/>
  <c r="AX79" i="9"/>
  <c r="AM54" i="9"/>
  <c r="AO54" i="9" s="1"/>
  <c r="AP54" i="9"/>
  <c r="Y53" i="9"/>
  <c r="V53" i="9"/>
  <c r="Z53" i="9" s="1"/>
  <c r="O53" i="9"/>
  <c r="P53" i="9" s="1"/>
  <c r="AE91" i="9" l="1"/>
  <c r="AG91" i="9" s="1"/>
  <c r="AH91" i="9"/>
  <c r="G51" i="9"/>
  <c r="A50" i="9"/>
  <c r="BS75" i="9"/>
  <c r="BU75" i="9" s="1"/>
  <c r="BV75" i="9"/>
  <c r="BN73" i="9"/>
  <c r="BK73" i="9"/>
  <c r="BM73" i="9" s="1"/>
  <c r="BC65" i="9"/>
  <c r="BE65" i="9" s="1"/>
  <c r="BF65" i="9"/>
  <c r="AX80" i="9"/>
  <c r="AU80" i="9"/>
  <c r="AW80" i="9" s="1"/>
  <c r="AM55" i="9"/>
  <c r="AO55" i="9" s="1"/>
  <c r="AP55" i="9"/>
  <c r="W54" i="9"/>
  <c r="Q53" i="9"/>
  <c r="N53" i="9"/>
  <c r="R53" i="9" s="1"/>
  <c r="AE92" i="9" l="1"/>
  <c r="AG92" i="9" s="1"/>
  <c r="AH92" i="9"/>
  <c r="I51" i="9"/>
  <c r="F51" i="9"/>
  <c r="J51" i="9" s="1"/>
  <c r="B51" i="9" s="1"/>
  <c r="O54" i="9"/>
  <c r="P54" i="9" s="1"/>
  <c r="N54" i="9" s="1"/>
  <c r="R54" i="9" s="1"/>
  <c r="BS76" i="9"/>
  <c r="BU76" i="9" s="1"/>
  <c r="BV76" i="9"/>
  <c r="BN74" i="9"/>
  <c r="BK74" i="9"/>
  <c r="BM74" i="9" s="1"/>
  <c r="BF66" i="9"/>
  <c r="BC66" i="9"/>
  <c r="BE66" i="9" s="1"/>
  <c r="AU81" i="9"/>
  <c r="AW81" i="9" s="1"/>
  <c r="AX81" i="9"/>
  <c r="AP56" i="9"/>
  <c r="AM56" i="9"/>
  <c r="AO56" i="9" s="1"/>
  <c r="Y54" i="9"/>
  <c r="V54" i="9"/>
  <c r="Z54" i="9" s="1"/>
  <c r="AE93" i="9" l="1"/>
  <c r="AG93" i="9" s="1"/>
  <c r="AH93" i="9"/>
  <c r="Q54" i="9"/>
  <c r="G52" i="9"/>
  <c r="A51" i="9"/>
  <c r="O55" i="9"/>
  <c r="P55" i="9" s="1"/>
  <c r="N55" i="9" s="1"/>
  <c r="R55" i="9" s="1"/>
  <c r="BS77" i="9"/>
  <c r="BU77" i="9" s="1"/>
  <c r="BV77" i="9"/>
  <c r="BK75" i="9"/>
  <c r="BM75" i="9" s="1"/>
  <c r="BN75" i="9"/>
  <c r="BC67" i="9"/>
  <c r="BE67" i="9" s="1"/>
  <c r="BF67" i="9"/>
  <c r="AX82" i="9"/>
  <c r="AU82" i="9"/>
  <c r="AW82" i="9" s="1"/>
  <c r="AP57" i="9"/>
  <c r="AM57" i="9"/>
  <c r="AO57" i="9" s="1"/>
  <c r="W55" i="9"/>
  <c r="AH94" i="9" l="1"/>
  <c r="AE94" i="9"/>
  <c r="AG94" i="9" s="1"/>
  <c r="Q55" i="9"/>
  <c r="I52" i="9"/>
  <c r="F52" i="9"/>
  <c r="J52" i="9" s="1"/>
  <c r="B52" i="9" s="1"/>
  <c r="O56" i="9"/>
  <c r="P56" i="9" s="1"/>
  <c r="Q56" i="9" s="1"/>
  <c r="BV78" i="9"/>
  <c r="BS78" i="9"/>
  <c r="BU78" i="9" s="1"/>
  <c r="BN76" i="9"/>
  <c r="BK76" i="9"/>
  <c r="BM76" i="9" s="1"/>
  <c r="BC68" i="9"/>
  <c r="BE68" i="9" s="1"/>
  <c r="BF68" i="9"/>
  <c r="AU83" i="9"/>
  <c r="AW83" i="9" s="1"/>
  <c r="AX83" i="9"/>
  <c r="AP58" i="9"/>
  <c r="AM58" i="9"/>
  <c r="AO58" i="9" s="1"/>
  <c r="Y55" i="9"/>
  <c r="V55" i="9"/>
  <c r="Z55" i="9" s="1"/>
  <c r="AH95" i="9" l="1"/>
  <c r="AE95" i="9"/>
  <c r="AG95" i="9" s="1"/>
  <c r="N56" i="9"/>
  <c r="R56" i="9" s="1"/>
  <c r="G53" i="9"/>
  <c r="A52" i="9"/>
  <c r="O57" i="9"/>
  <c r="P57" i="9" s="1"/>
  <c r="N57" i="9" s="1"/>
  <c r="R57" i="9" s="1"/>
  <c r="BS79" i="9"/>
  <c r="BU79" i="9" s="1"/>
  <c r="BV79" i="9"/>
  <c r="BK77" i="9"/>
  <c r="BM77" i="9" s="1"/>
  <c r="BN77" i="9"/>
  <c r="BC69" i="9"/>
  <c r="BE69" i="9" s="1"/>
  <c r="BF69" i="9"/>
  <c r="AX84" i="9"/>
  <c r="AU84" i="9"/>
  <c r="AW84" i="9" s="1"/>
  <c r="AP59" i="9"/>
  <c r="AM59" i="9"/>
  <c r="AO59" i="9" s="1"/>
  <c r="W56" i="9"/>
  <c r="AH96" i="9" l="1"/>
  <c r="AE96" i="9"/>
  <c r="AG96" i="9" s="1"/>
  <c r="Q57" i="9"/>
  <c r="I53" i="9"/>
  <c r="F53" i="9"/>
  <c r="J53" i="9" s="1"/>
  <c r="B53" i="9" s="1"/>
  <c r="O58" i="9"/>
  <c r="P58" i="9" s="1"/>
  <c r="Q58" i="9" s="1"/>
  <c r="BV80" i="9"/>
  <c r="BS80" i="9"/>
  <c r="BU80" i="9" s="1"/>
  <c r="BN78" i="9"/>
  <c r="BK78" i="9"/>
  <c r="BM78" i="9" s="1"/>
  <c r="BF70" i="9"/>
  <c r="BC70" i="9"/>
  <c r="BE70" i="9" s="1"/>
  <c r="AU85" i="9"/>
  <c r="AW85" i="9" s="1"/>
  <c r="AX85" i="9"/>
  <c r="AM60" i="9"/>
  <c r="AO60" i="9" s="1"/>
  <c r="AP60" i="9"/>
  <c r="Y56" i="9"/>
  <c r="V56" i="9"/>
  <c r="Z56" i="9" s="1"/>
  <c r="AH97" i="9" l="1"/>
  <c r="AE97" i="9"/>
  <c r="AG97" i="9" s="1"/>
  <c r="N58" i="9"/>
  <c r="R58" i="9" s="1"/>
  <c r="G54" i="9"/>
  <c r="A53" i="9"/>
  <c r="O59" i="9"/>
  <c r="P59" i="9" s="1"/>
  <c r="N59" i="9" s="1"/>
  <c r="R59" i="9" s="1"/>
  <c r="BV81" i="9"/>
  <c r="BS81" i="9"/>
  <c r="BU81" i="9" s="1"/>
  <c r="BK79" i="9"/>
  <c r="BM79" i="9" s="1"/>
  <c r="BN79" i="9"/>
  <c r="BF71" i="9"/>
  <c r="BC71" i="9"/>
  <c r="BE71" i="9" s="1"/>
  <c r="AX86" i="9"/>
  <c r="AU86" i="9"/>
  <c r="AW86" i="9" s="1"/>
  <c r="AM61" i="9"/>
  <c r="AO61" i="9" s="1"/>
  <c r="AP61" i="9"/>
  <c r="W57" i="9"/>
  <c r="AH98" i="9" l="1"/>
  <c r="AE98" i="9"/>
  <c r="AG98" i="9" s="1"/>
  <c r="Q59" i="9"/>
  <c r="I54" i="9"/>
  <c r="F54" i="9"/>
  <c r="J54" i="9" s="1"/>
  <c r="B54" i="9" s="1"/>
  <c r="O60" i="9"/>
  <c r="P60" i="9" s="1"/>
  <c r="N60" i="9" s="1"/>
  <c r="R60" i="9" s="1"/>
  <c r="BS82" i="9"/>
  <c r="BU82" i="9" s="1"/>
  <c r="BV82" i="9"/>
  <c r="BN80" i="9"/>
  <c r="BK80" i="9"/>
  <c r="BM80" i="9" s="1"/>
  <c r="BC72" i="9"/>
  <c r="BE72" i="9" s="1"/>
  <c r="BF72" i="9"/>
  <c r="AX87" i="9"/>
  <c r="AU87" i="9"/>
  <c r="AW87" i="9" s="1"/>
  <c r="AM62" i="9"/>
  <c r="AO62" i="9" s="1"/>
  <c r="AP62" i="9"/>
  <c r="Y57" i="9"/>
  <c r="V57" i="9"/>
  <c r="Z57" i="9" s="1"/>
  <c r="AH99" i="9" l="1"/>
  <c r="AE99" i="9"/>
  <c r="AG99" i="9" s="1"/>
  <c r="Q60" i="9"/>
  <c r="G55" i="9"/>
  <c r="A54" i="9"/>
  <c r="O61" i="9"/>
  <c r="P61" i="9" s="1"/>
  <c r="Q61" i="9" s="1"/>
  <c r="BS83" i="9"/>
  <c r="BU83" i="9" s="1"/>
  <c r="BV83" i="9"/>
  <c r="BK81" i="9"/>
  <c r="BM81" i="9" s="1"/>
  <c r="BN81" i="9"/>
  <c r="BF73" i="9"/>
  <c r="BC73" i="9"/>
  <c r="BE73" i="9" s="1"/>
  <c r="AX88" i="9"/>
  <c r="AU88" i="9"/>
  <c r="AW88" i="9" s="1"/>
  <c r="AM63" i="9"/>
  <c r="AO63" i="9" s="1"/>
  <c r="AP63" i="9"/>
  <c r="W58" i="9"/>
  <c r="AH100" i="9" l="1"/>
  <c r="AE100" i="9"/>
  <c r="AG100" i="9" s="1"/>
  <c r="N61" i="9"/>
  <c r="R61" i="9" s="1"/>
  <c r="F55" i="9"/>
  <c r="J55" i="9" s="1"/>
  <c r="B55" i="9" s="1"/>
  <c r="I55" i="9"/>
  <c r="O62" i="9"/>
  <c r="P62" i="9" s="1"/>
  <c r="Q62" i="9" s="1"/>
  <c r="BV84" i="9"/>
  <c r="BS84" i="9"/>
  <c r="BU84" i="9" s="1"/>
  <c r="BK82" i="9"/>
  <c r="BM82" i="9" s="1"/>
  <c r="BN82" i="9"/>
  <c r="BF74" i="9"/>
  <c r="BC74" i="9"/>
  <c r="BE74" i="9" s="1"/>
  <c r="AX89" i="9"/>
  <c r="AU89" i="9"/>
  <c r="AW89" i="9" s="1"/>
  <c r="AP64" i="9"/>
  <c r="AM64" i="9"/>
  <c r="AO64" i="9" s="1"/>
  <c r="Y58" i="9"/>
  <c r="V58" i="9"/>
  <c r="Z58" i="9" s="1"/>
  <c r="AH101" i="9" l="1"/>
  <c r="AE101" i="9"/>
  <c r="AG101" i="9" s="1"/>
  <c r="N62" i="9"/>
  <c r="R62" i="9" s="1"/>
  <c r="G56" i="9"/>
  <c r="A55" i="9"/>
  <c r="O63" i="9"/>
  <c r="P63" i="9" s="1"/>
  <c r="N63" i="9" s="1"/>
  <c r="R63" i="9" s="1"/>
  <c r="BV85" i="9"/>
  <c r="BS85" i="9"/>
  <c r="BU85" i="9" s="1"/>
  <c r="BK83" i="9"/>
  <c r="BM83" i="9" s="1"/>
  <c r="BN83" i="9"/>
  <c r="BC75" i="9"/>
  <c r="BE75" i="9" s="1"/>
  <c r="BF75" i="9"/>
  <c r="AU90" i="9"/>
  <c r="AW90" i="9" s="1"/>
  <c r="AX90" i="9"/>
  <c r="AM65" i="9"/>
  <c r="AO65" i="9" s="1"/>
  <c r="AP65" i="9"/>
  <c r="W59" i="9"/>
  <c r="AE102" i="9" l="1"/>
  <c r="AG102" i="9" s="1"/>
  <c r="AH102" i="9"/>
  <c r="Q63" i="9"/>
  <c r="I56" i="9"/>
  <c r="F56" i="9"/>
  <c r="J56" i="9" s="1"/>
  <c r="B56" i="9" s="1"/>
  <c r="O64" i="9"/>
  <c r="P64" i="9" s="1"/>
  <c r="N64" i="9" s="1"/>
  <c r="R64" i="9" s="1"/>
  <c r="BV86" i="9"/>
  <c r="BS86" i="9"/>
  <c r="BU86" i="9" s="1"/>
  <c r="BK84" i="9"/>
  <c r="BM84" i="9" s="1"/>
  <c r="BN84" i="9"/>
  <c r="BF76" i="9"/>
  <c r="BC76" i="9"/>
  <c r="BE76" i="9" s="1"/>
  <c r="AX91" i="9"/>
  <c r="AU91" i="9"/>
  <c r="AW91" i="9" s="1"/>
  <c r="AM66" i="9"/>
  <c r="AO66" i="9" s="1"/>
  <c r="AP66" i="9"/>
  <c r="Y59" i="9"/>
  <c r="V59" i="9"/>
  <c r="Z59" i="9" s="1"/>
  <c r="AH103" i="9" l="1"/>
  <c r="AE103" i="9"/>
  <c r="AG103" i="9" s="1"/>
  <c r="Q64" i="9"/>
  <c r="G57" i="9"/>
  <c r="A56" i="9"/>
  <c r="O65" i="9"/>
  <c r="P65" i="9" s="1"/>
  <c r="N65" i="9" s="1"/>
  <c r="R65" i="9" s="1"/>
  <c r="BS87" i="9"/>
  <c r="BU87" i="9" s="1"/>
  <c r="BV87" i="9"/>
  <c r="BN85" i="9"/>
  <c r="BK85" i="9"/>
  <c r="BM85" i="9" s="1"/>
  <c r="BC77" i="9"/>
  <c r="BE77" i="9" s="1"/>
  <c r="BF77" i="9"/>
  <c r="AU92" i="9"/>
  <c r="AW92" i="9" s="1"/>
  <c r="AX92" i="9"/>
  <c r="AP67" i="9"/>
  <c r="AM67" i="9"/>
  <c r="AO67" i="9" s="1"/>
  <c r="W60" i="9"/>
  <c r="AH104" i="9" l="1"/>
  <c r="AE104" i="9"/>
  <c r="AG104" i="9" s="1"/>
  <c r="Q65" i="9"/>
  <c r="F57" i="9"/>
  <c r="J57" i="9" s="1"/>
  <c r="B57" i="9" s="1"/>
  <c r="I57" i="9"/>
  <c r="O66" i="9"/>
  <c r="P66" i="9" s="1"/>
  <c r="Q66" i="9" s="1"/>
  <c r="BV88" i="9"/>
  <c r="BS88" i="9"/>
  <c r="BU88" i="9" s="1"/>
  <c r="BN86" i="9"/>
  <c r="BK86" i="9"/>
  <c r="BM86" i="9" s="1"/>
  <c r="BF78" i="9"/>
  <c r="BC78" i="9"/>
  <c r="BE78" i="9" s="1"/>
  <c r="AX93" i="9"/>
  <c r="AU93" i="9"/>
  <c r="AW93" i="9" s="1"/>
  <c r="AM68" i="9"/>
  <c r="AO68" i="9" s="1"/>
  <c r="AP68" i="9"/>
  <c r="Y60" i="9"/>
  <c r="V60" i="9"/>
  <c r="Z60" i="9" s="1"/>
  <c r="AE105" i="9" l="1"/>
  <c r="AG105" i="9" s="1"/>
  <c r="AH105" i="9"/>
  <c r="N66" i="9"/>
  <c r="R66" i="9" s="1"/>
  <c r="G58" i="9"/>
  <c r="A57" i="9"/>
  <c r="O67" i="9"/>
  <c r="P67" i="9" s="1"/>
  <c r="N67" i="9" s="1"/>
  <c r="R67" i="9" s="1"/>
  <c r="BS89" i="9"/>
  <c r="BU89" i="9" s="1"/>
  <c r="BV89" i="9"/>
  <c r="BK87" i="9"/>
  <c r="BM87" i="9" s="1"/>
  <c r="BN87" i="9"/>
  <c r="BC79" i="9"/>
  <c r="BE79" i="9" s="1"/>
  <c r="BF79" i="9"/>
  <c r="AU94" i="9"/>
  <c r="AW94" i="9" s="1"/>
  <c r="AX94" i="9"/>
  <c r="AP69" i="9"/>
  <c r="AM69" i="9"/>
  <c r="AO69" i="9" s="1"/>
  <c r="W61" i="9"/>
  <c r="AH106" i="9" l="1"/>
  <c r="AE106" i="9"/>
  <c r="AG106" i="9" s="1"/>
  <c r="Q67" i="9"/>
  <c r="I58" i="9"/>
  <c r="F58" i="9"/>
  <c r="J58" i="9" s="1"/>
  <c r="B58" i="9" s="1"/>
  <c r="O68" i="9"/>
  <c r="P68" i="9" s="1"/>
  <c r="Q68" i="9" s="1"/>
  <c r="BV90" i="9"/>
  <c r="BS90" i="9"/>
  <c r="BU90" i="9" s="1"/>
  <c r="BN88" i="9"/>
  <c r="BK88" i="9"/>
  <c r="BM88" i="9" s="1"/>
  <c r="BF80" i="9"/>
  <c r="BC80" i="9"/>
  <c r="BE80" i="9" s="1"/>
  <c r="AU95" i="9"/>
  <c r="AW95" i="9" s="1"/>
  <c r="AX95" i="9"/>
  <c r="AM70" i="9"/>
  <c r="AO70" i="9" s="1"/>
  <c r="AP70" i="9"/>
  <c r="Y61" i="9"/>
  <c r="V61" i="9"/>
  <c r="Z61" i="9" s="1"/>
  <c r="AH107" i="9" l="1"/>
  <c r="AE107" i="9"/>
  <c r="AG107" i="9" s="1"/>
  <c r="N68" i="9"/>
  <c r="R68" i="9" s="1"/>
  <c r="G59" i="9"/>
  <c r="A58" i="9"/>
  <c r="O69" i="9"/>
  <c r="P69" i="9" s="1"/>
  <c r="N69" i="9" s="1"/>
  <c r="R69" i="9" s="1"/>
  <c r="BV91" i="9"/>
  <c r="BS91" i="9"/>
  <c r="BU91" i="9" s="1"/>
  <c r="BN89" i="9"/>
  <c r="BK89" i="9"/>
  <c r="BM89" i="9" s="1"/>
  <c r="BC81" i="9"/>
  <c r="BE81" i="9" s="1"/>
  <c r="BF81" i="9"/>
  <c r="AX96" i="9"/>
  <c r="AU96" i="9"/>
  <c r="AW96" i="9" s="1"/>
  <c r="AM71" i="9"/>
  <c r="AO71" i="9" s="1"/>
  <c r="AP71" i="9"/>
  <c r="W62" i="9"/>
  <c r="AH108" i="9" l="1"/>
  <c r="AE108" i="9"/>
  <c r="AG108" i="9" s="1"/>
  <c r="Q69" i="9"/>
  <c r="F59" i="9"/>
  <c r="J59" i="9" s="1"/>
  <c r="B59" i="9" s="1"/>
  <c r="I59" i="9"/>
  <c r="O70" i="9"/>
  <c r="P70" i="9" s="1"/>
  <c r="Q70" i="9" s="1"/>
  <c r="BV92" i="9"/>
  <c r="BS92" i="9"/>
  <c r="BU92" i="9" s="1"/>
  <c r="BN90" i="9"/>
  <c r="BK90" i="9"/>
  <c r="BM90" i="9" s="1"/>
  <c r="BF82" i="9"/>
  <c r="BC82" i="9"/>
  <c r="BE82" i="9" s="1"/>
  <c r="AU97" i="9"/>
  <c r="AW97" i="9" s="1"/>
  <c r="AX97" i="9"/>
  <c r="AP72" i="9"/>
  <c r="AM72" i="9"/>
  <c r="AO72" i="9" s="1"/>
  <c r="Y62" i="9"/>
  <c r="V62" i="9"/>
  <c r="Z62" i="9" s="1"/>
  <c r="AH109" i="9" l="1"/>
  <c r="AE109" i="9"/>
  <c r="AG109" i="9" s="1"/>
  <c r="N70" i="9"/>
  <c r="R70" i="9" s="1"/>
  <c r="G60" i="9"/>
  <c r="A59" i="9"/>
  <c r="O71" i="9"/>
  <c r="P71" i="9" s="1"/>
  <c r="Q71" i="9" s="1"/>
  <c r="BS93" i="9"/>
  <c r="BU93" i="9" s="1"/>
  <c r="BV93" i="9"/>
  <c r="BK91" i="9"/>
  <c r="BM91" i="9" s="1"/>
  <c r="BN91" i="9"/>
  <c r="BF83" i="9"/>
  <c r="BC83" i="9"/>
  <c r="BE83" i="9" s="1"/>
  <c r="AX98" i="9"/>
  <c r="AU98" i="9"/>
  <c r="AW98" i="9" s="1"/>
  <c r="AM73" i="9"/>
  <c r="AO73" i="9" s="1"/>
  <c r="AP73" i="9"/>
  <c r="W63" i="9"/>
  <c r="AE110" i="9" l="1"/>
  <c r="AG110" i="9" s="1"/>
  <c r="AH110" i="9"/>
  <c r="N71" i="9"/>
  <c r="R71" i="9" s="1"/>
  <c r="I60" i="9"/>
  <c r="F60" i="9"/>
  <c r="J60" i="9" s="1"/>
  <c r="B60" i="9" s="1"/>
  <c r="O72" i="9"/>
  <c r="P72" i="9" s="1"/>
  <c r="Q72" i="9" s="1"/>
  <c r="BV94" i="9"/>
  <c r="BS94" i="9"/>
  <c r="BU94" i="9" s="1"/>
  <c r="BN92" i="9"/>
  <c r="BK92" i="9"/>
  <c r="BM92" i="9" s="1"/>
  <c r="BF84" i="9"/>
  <c r="BC84" i="9"/>
  <c r="BE84" i="9" s="1"/>
  <c r="AU99" i="9"/>
  <c r="AW99" i="9" s="1"/>
  <c r="AX99" i="9"/>
  <c r="AM74" i="9"/>
  <c r="AO74" i="9" s="1"/>
  <c r="AP74" i="9"/>
  <c r="Y63" i="9"/>
  <c r="V63" i="9"/>
  <c r="Z63" i="9" s="1"/>
  <c r="AH111" i="9" l="1"/>
  <c r="AE111" i="9"/>
  <c r="AG111" i="9" s="1"/>
  <c r="N72" i="9"/>
  <c r="R72" i="9" s="1"/>
  <c r="G61" i="9"/>
  <c r="A60" i="9"/>
  <c r="O73" i="9"/>
  <c r="P73" i="9" s="1"/>
  <c r="Q73" i="9" s="1"/>
  <c r="BV95" i="9"/>
  <c r="BS95" i="9"/>
  <c r="BU95" i="9" s="1"/>
  <c r="BN93" i="9"/>
  <c r="BK93" i="9"/>
  <c r="BM93" i="9" s="1"/>
  <c r="BC85" i="9"/>
  <c r="BE85" i="9" s="1"/>
  <c r="BF85" i="9"/>
  <c r="AX100" i="9"/>
  <c r="AU100" i="9"/>
  <c r="AW100" i="9" s="1"/>
  <c r="AP75" i="9"/>
  <c r="AM75" i="9"/>
  <c r="AO75" i="9" s="1"/>
  <c r="W64" i="9"/>
  <c r="AH112" i="9" l="1"/>
  <c r="AE112" i="9"/>
  <c r="AG112" i="9" s="1"/>
  <c r="N73" i="9"/>
  <c r="R73" i="9" s="1"/>
  <c r="I61" i="9"/>
  <c r="F61" i="9"/>
  <c r="J61" i="9" s="1"/>
  <c r="B61" i="9" s="1"/>
  <c r="O74" i="9"/>
  <c r="P74" i="9" s="1"/>
  <c r="Q74" i="9" s="1"/>
  <c r="BV96" i="9"/>
  <c r="BS96" i="9"/>
  <c r="BU96" i="9" s="1"/>
  <c r="BN94" i="9"/>
  <c r="BK94" i="9"/>
  <c r="BM94" i="9" s="1"/>
  <c r="BC86" i="9"/>
  <c r="BE86" i="9" s="1"/>
  <c r="BF86" i="9"/>
  <c r="AU101" i="9"/>
  <c r="AW101" i="9" s="1"/>
  <c r="AX101" i="9"/>
  <c r="AM76" i="9"/>
  <c r="AO76" i="9" s="1"/>
  <c r="AP76" i="9"/>
  <c r="Y64" i="9"/>
  <c r="V64" i="9"/>
  <c r="Z64" i="9" s="1"/>
  <c r="AE113" i="9" l="1"/>
  <c r="AG113" i="9" s="1"/>
  <c r="AH113" i="9"/>
  <c r="N74" i="9"/>
  <c r="R74" i="9" s="1"/>
  <c r="G62" i="9"/>
  <c r="A61" i="9"/>
  <c r="O75" i="9"/>
  <c r="P75" i="9" s="1"/>
  <c r="N75" i="9" s="1"/>
  <c r="R75" i="9" s="1"/>
  <c r="BV97" i="9"/>
  <c r="BS97" i="9"/>
  <c r="BU97" i="9" s="1"/>
  <c r="BN95" i="9"/>
  <c r="BK95" i="9"/>
  <c r="BM95" i="9" s="1"/>
  <c r="BF87" i="9"/>
  <c r="BC87" i="9"/>
  <c r="BE87" i="9" s="1"/>
  <c r="AX102" i="9"/>
  <c r="AU102" i="9"/>
  <c r="AW102" i="9" s="1"/>
  <c r="AM77" i="9"/>
  <c r="AO77" i="9" s="1"/>
  <c r="AP77" i="9"/>
  <c r="W65" i="9"/>
  <c r="AH114" i="9" l="1"/>
  <c r="AE114" i="9"/>
  <c r="AG114" i="9" s="1"/>
  <c r="Q75" i="9"/>
  <c r="I62" i="9"/>
  <c r="F62" i="9"/>
  <c r="J62" i="9" s="1"/>
  <c r="B62" i="9" s="1"/>
  <c r="O76" i="9"/>
  <c r="P76" i="9" s="1"/>
  <c r="Q76" i="9" s="1"/>
  <c r="BV98" i="9"/>
  <c r="BS98" i="9"/>
  <c r="BU98" i="9" s="1"/>
  <c r="BK96" i="9"/>
  <c r="BM96" i="9" s="1"/>
  <c r="BN96" i="9"/>
  <c r="BF88" i="9"/>
  <c r="BC88" i="9"/>
  <c r="BE88" i="9" s="1"/>
  <c r="AX103" i="9"/>
  <c r="AU103" i="9"/>
  <c r="AW103" i="9" s="1"/>
  <c r="AM78" i="9"/>
  <c r="AO78" i="9" s="1"/>
  <c r="AP78" i="9"/>
  <c r="Y65" i="9"/>
  <c r="V65" i="9"/>
  <c r="Z65" i="9" s="1"/>
  <c r="AE115" i="9" l="1"/>
  <c r="AG115" i="9" s="1"/>
  <c r="AH115" i="9"/>
  <c r="N76" i="9"/>
  <c r="R76" i="9" s="1"/>
  <c r="G63" i="9"/>
  <c r="A62" i="9"/>
  <c r="O77" i="9"/>
  <c r="P77" i="9" s="1"/>
  <c r="N77" i="9" s="1"/>
  <c r="R77" i="9" s="1"/>
  <c r="BS99" i="9"/>
  <c r="BU99" i="9" s="1"/>
  <c r="BV99" i="9"/>
  <c r="BN97" i="9"/>
  <c r="BK97" i="9"/>
  <c r="BM97" i="9" s="1"/>
  <c r="BC89" i="9"/>
  <c r="BE89" i="9" s="1"/>
  <c r="BF89" i="9"/>
  <c r="AX104" i="9"/>
  <c r="AU104" i="9"/>
  <c r="AW104" i="9" s="1"/>
  <c r="AM79" i="9"/>
  <c r="AO79" i="9" s="1"/>
  <c r="AP79" i="9"/>
  <c r="W66" i="9"/>
  <c r="AH116" i="9" l="1"/>
  <c r="AE116" i="9"/>
  <c r="AG116" i="9" s="1"/>
  <c r="Q77" i="9"/>
  <c r="F63" i="9"/>
  <c r="J63" i="9" s="1"/>
  <c r="B63" i="9" s="1"/>
  <c r="I63" i="9"/>
  <c r="O78" i="9"/>
  <c r="P78" i="9" s="1"/>
  <c r="N78" i="9" s="1"/>
  <c r="R78" i="9" s="1"/>
  <c r="BV100" i="9"/>
  <c r="BS100" i="9"/>
  <c r="BU100" i="9" s="1"/>
  <c r="BN98" i="9"/>
  <c r="BK98" i="9"/>
  <c r="BM98" i="9" s="1"/>
  <c r="BC90" i="9"/>
  <c r="BE90" i="9" s="1"/>
  <c r="BF90" i="9"/>
  <c r="AX105" i="9"/>
  <c r="AU105" i="9"/>
  <c r="AW105" i="9" s="1"/>
  <c r="AP80" i="9"/>
  <c r="AM80" i="9"/>
  <c r="AO80" i="9" s="1"/>
  <c r="Y66" i="9"/>
  <c r="V66" i="9"/>
  <c r="Z66" i="9" s="1"/>
  <c r="AH117" i="9" l="1"/>
  <c r="AE117" i="9"/>
  <c r="AG117" i="9" s="1"/>
  <c r="Q78" i="9"/>
  <c r="G64" i="9"/>
  <c r="A63" i="9"/>
  <c r="O79" i="9"/>
  <c r="P79" i="9" s="1"/>
  <c r="N79" i="9" s="1"/>
  <c r="R79" i="9" s="1"/>
  <c r="BV101" i="9"/>
  <c r="BS101" i="9"/>
  <c r="BU101" i="9" s="1"/>
  <c r="BN99" i="9"/>
  <c r="BK99" i="9"/>
  <c r="BM99" i="9" s="1"/>
  <c r="BF91" i="9"/>
  <c r="BC91" i="9"/>
  <c r="BE91" i="9" s="1"/>
  <c r="AX106" i="9"/>
  <c r="AU106" i="9"/>
  <c r="AW106" i="9" s="1"/>
  <c r="AM81" i="9"/>
  <c r="AO81" i="9" s="1"/>
  <c r="AP81" i="9"/>
  <c r="W67" i="9"/>
  <c r="AH118" i="9" l="1"/>
  <c r="AE118" i="9"/>
  <c r="AG118" i="9" s="1"/>
  <c r="Q79" i="9"/>
  <c r="F64" i="9"/>
  <c r="J64" i="9" s="1"/>
  <c r="B64" i="9" s="1"/>
  <c r="I64" i="9"/>
  <c r="O80" i="9"/>
  <c r="P80" i="9" s="1"/>
  <c r="Q80" i="9" s="1"/>
  <c r="BS102" i="9"/>
  <c r="BU102" i="9" s="1"/>
  <c r="BV102" i="9"/>
  <c r="BN100" i="9"/>
  <c r="BK100" i="9"/>
  <c r="BM100" i="9" s="1"/>
  <c r="BF92" i="9"/>
  <c r="BC92" i="9"/>
  <c r="BE92" i="9" s="1"/>
  <c r="AX107" i="9"/>
  <c r="AU107" i="9"/>
  <c r="AW107" i="9" s="1"/>
  <c r="AP82" i="9"/>
  <c r="AM82" i="9"/>
  <c r="AO82" i="9" s="1"/>
  <c r="Y67" i="9"/>
  <c r="V67" i="9"/>
  <c r="Z67" i="9" s="1"/>
  <c r="AE119" i="9" l="1"/>
  <c r="AG119" i="9" s="1"/>
  <c r="AH119" i="9"/>
  <c r="N80" i="9"/>
  <c r="R80" i="9" s="1"/>
  <c r="O81" i="9" s="1"/>
  <c r="P81" i="9" s="1"/>
  <c r="Q81" i="9" s="1"/>
  <c r="G65" i="9"/>
  <c r="A64" i="9"/>
  <c r="BV103" i="9"/>
  <c r="BS103" i="9"/>
  <c r="BU103" i="9" s="1"/>
  <c r="BK101" i="9"/>
  <c r="BM101" i="9" s="1"/>
  <c r="BN101" i="9"/>
  <c r="BC93" i="9"/>
  <c r="BE93" i="9" s="1"/>
  <c r="BF93" i="9"/>
  <c r="AX108" i="9"/>
  <c r="AU108" i="9"/>
  <c r="AW108" i="9" s="1"/>
  <c r="AM83" i="9"/>
  <c r="AO83" i="9" s="1"/>
  <c r="AP83" i="9"/>
  <c r="W68" i="9"/>
  <c r="AH120" i="9" l="1"/>
  <c r="AE120" i="9"/>
  <c r="AG120" i="9" s="1"/>
  <c r="N81" i="9"/>
  <c r="R81" i="9" s="1"/>
  <c r="F65" i="9"/>
  <c r="J65" i="9" s="1"/>
  <c r="B65" i="9" s="1"/>
  <c r="I65" i="9"/>
  <c r="O82" i="9"/>
  <c r="P82" i="9" s="1"/>
  <c r="N82" i="9" s="1"/>
  <c r="R82" i="9" s="1"/>
  <c r="BS104" i="9"/>
  <c r="BU104" i="9" s="1"/>
  <c r="BV104" i="9"/>
  <c r="BN102" i="9"/>
  <c r="BK102" i="9"/>
  <c r="BM102" i="9" s="1"/>
  <c r="BC94" i="9"/>
  <c r="BE94" i="9" s="1"/>
  <c r="BF94" i="9"/>
  <c r="AU109" i="9"/>
  <c r="AW109" i="9" s="1"/>
  <c r="AX109" i="9"/>
  <c r="AP84" i="9"/>
  <c r="AM84" i="9"/>
  <c r="AO84" i="9" s="1"/>
  <c r="Y68" i="9"/>
  <c r="V68" i="9"/>
  <c r="Z68" i="9" s="1"/>
  <c r="AH121" i="9" l="1"/>
  <c r="AE121" i="9"/>
  <c r="AG121" i="9" s="1"/>
  <c r="Q82" i="9"/>
  <c r="G66" i="9"/>
  <c r="A65" i="9"/>
  <c r="O83" i="9"/>
  <c r="P83" i="9" s="1"/>
  <c r="N83" i="9" s="1"/>
  <c r="R83" i="9" s="1"/>
  <c r="BV105" i="9"/>
  <c r="BS105" i="9"/>
  <c r="BU105" i="9" s="1"/>
  <c r="BN103" i="9"/>
  <c r="BK103" i="9"/>
  <c r="BM103" i="9" s="1"/>
  <c r="BF95" i="9"/>
  <c r="BC95" i="9"/>
  <c r="BE95" i="9" s="1"/>
  <c r="AU110" i="9"/>
  <c r="AW110" i="9" s="1"/>
  <c r="AX110" i="9"/>
  <c r="AM85" i="9"/>
  <c r="AO85" i="9" s="1"/>
  <c r="AP85" i="9"/>
  <c r="W69" i="9"/>
  <c r="AH122" i="9" l="1"/>
  <c r="AE122" i="9"/>
  <c r="AG122" i="9" s="1"/>
  <c r="Q83" i="9"/>
  <c r="I66" i="9"/>
  <c r="F66" i="9"/>
  <c r="J66" i="9" s="1"/>
  <c r="B66" i="9" s="1"/>
  <c r="O84" i="9"/>
  <c r="P84" i="9" s="1"/>
  <c r="Q84" i="9" s="1"/>
  <c r="BV106" i="9"/>
  <c r="BS106" i="9"/>
  <c r="BU106" i="9" s="1"/>
  <c r="BN104" i="9"/>
  <c r="BK104" i="9"/>
  <c r="BM104" i="9" s="1"/>
  <c r="BC96" i="9"/>
  <c r="BE96" i="9" s="1"/>
  <c r="BF96" i="9"/>
  <c r="AX111" i="9"/>
  <c r="AU111" i="9"/>
  <c r="AW111" i="9" s="1"/>
  <c r="AM86" i="9"/>
  <c r="AO86" i="9" s="1"/>
  <c r="AP86" i="9"/>
  <c r="Y69" i="9"/>
  <c r="V69" i="9"/>
  <c r="Z69" i="9" s="1"/>
  <c r="AH123" i="9" l="1"/>
  <c r="AE123" i="9"/>
  <c r="AG123" i="9" s="1"/>
  <c r="N84" i="9"/>
  <c r="R84" i="9" s="1"/>
  <c r="G67" i="9"/>
  <c r="A66" i="9"/>
  <c r="O85" i="9"/>
  <c r="P85" i="9" s="1"/>
  <c r="Q85" i="9" s="1"/>
  <c r="BV107" i="9"/>
  <c r="BS107" i="9"/>
  <c r="BU107" i="9" s="1"/>
  <c r="BN105" i="9"/>
  <c r="BK105" i="9"/>
  <c r="BM105" i="9" s="1"/>
  <c r="BC97" i="9"/>
  <c r="BE97" i="9" s="1"/>
  <c r="BF97" i="9"/>
  <c r="AX112" i="9"/>
  <c r="AU112" i="9"/>
  <c r="AW112" i="9" s="1"/>
  <c r="AM87" i="9"/>
  <c r="AO87" i="9" s="1"/>
  <c r="AP87" i="9"/>
  <c r="W70" i="9"/>
  <c r="AH124" i="9" l="1"/>
  <c r="AE124" i="9"/>
  <c r="AG124" i="9" s="1"/>
  <c r="N85" i="9"/>
  <c r="R85" i="9" s="1"/>
  <c r="F67" i="9"/>
  <c r="J67" i="9" s="1"/>
  <c r="B67" i="9" s="1"/>
  <c r="I67" i="9"/>
  <c r="O86" i="9"/>
  <c r="P86" i="9" s="1"/>
  <c r="N86" i="9" s="1"/>
  <c r="R86" i="9" s="1"/>
  <c r="BS108" i="9"/>
  <c r="BU108" i="9" s="1"/>
  <c r="BV108" i="9"/>
  <c r="BN106" i="9"/>
  <c r="BK106" i="9"/>
  <c r="BM106" i="9" s="1"/>
  <c r="BF98" i="9"/>
  <c r="BC98" i="9"/>
  <c r="BE98" i="9" s="1"/>
  <c r="AU113" i="9"/>
  <c r="AW113" i="9" s="1"/>
  <c r="AX113" i="9"/>
  <c r="AM88" i="9"/>
  <c r="AO88" i="9" s="1"/>
  <c r="AP88" i="9"/>
  <c r="Y70" i="9"/>
  <c r="V70" i="9"/>
  <c r="Z70" i="9" s="1"/>
  <c r="AH125" i="9" l="1"/>
  <c r="AE125" i="9"/>
  <c r="AG125" i="9" s="1"/>
  <c r="Q86" i="9"/>
  <c r="G68" i="9"/>
  <c r="A67" i="9"/>
  <c r="O87" i="9"/>
  <c r="P87" i="9" s="1"/>
  <c r="N87" i="9" s="1"/>
  <c r="R87" i="9" s="1"/>
  <c r="BV109" i="9"/>
  <c r="BS109" i="9"/>
  <c r="BU109" i="9" s="1"/>
  <c r="BN107" i="9"/>
  <c r="BK107" i="9"/>
  <c r="BM107" i="9" s="1"/>
  <c r="BF99" i="9"/>
  <c r="BC99" i="9"/>
  <c r="BE99" i="9" s="1"/>
  <c r="AX114" i="9"/>
  <c r="AU114" i="9"/>
  <c r="AW114" i="9" s="1"/>
  <c r="AM89" i="9"/>
  <c r="AO89" i="9" s="1"/>
  <c r="AP89" i="9"/>
  <c r="W71" i="9"/>
  <c r="AH126" i="9" l="1"/>
  <c r="AE126" i="9"/>
  <c r="AG126" i="9" s="1"/>
  <c r="Q87" i="9"/>
  <c r="I68" i="9"/>
  <c r="F68" i="9"/>
  <c r="J68" i="9" s="1"/>
  <c r="B68" i="9" s="1"/>
  <c r="F35" i="8" s="1"/>
  <c r="O88" i="9"/>
  <c r="P88" i="9" s="1"/>
  <c r="N88" i="9" s="1"/>
  <c r="R88" i="9" s="1"/>
  <c r="BS110" i="9"/>
  <c r="BU110" i="9" s="1"/>
  <c r="BV110" i="9"/>
  <c r="BK108" i="9"/>
  <c r="BM108" i="9" s="1"/>
  <c r="BN108" i="9"/>
  <c r="BF100" i="9"/>
  <c r="BC100" i="9"/>
  <c r="BE100" i="9" s="1"/>
  <c r="AU115" i="9"/>
  <c r="AW115" i="9" s="1"/>
  <c r="AX115" i="9"/>
  <c r="AP90" i="9"/>
  <c r="AM90" i="9"/>
  <c r="AO90" i="9" s="1"/>
  <c r="Y71" i="9"/>
  <c r="V71" i="9"/>
  <c r="Z71" i="9" s="1"/>
  <c r="AH127" i="9" l="1"/>
  <c r="AE127" i="9"/>
  <c r="AG127" i="9" s="1"/>
  <c r="Q88" i="9"/>
  <c r="G69" i="9"/>
  <c r="A68" i="9"/>
  <c r="O89" i="9"/>
  <c r="P89" i="9" s="1"/>
  <c r="Q89" i="9" s="1"/>
  <c r="BS111" i="9"/>
  <c r="BU111" i="9" s="1"/>
  <c r="BV111" i="9"/>
  <c r="BK109" i="9"/>
  <c r="BM109" i="9" s="1"/>
  <c r="BN109" i="9"/>
  <c r="BF101" i="9"/>
  <c r="BC101" i="9"/>
  <c r="BE101" i="9" s="1"/>
  <c r="AU116" i="9"/>
  <c r="AW116" i="9" s="1"/>
  <c r="AX116" i="9"/>
  <c r="AM91" i="9"/>
  <c r="AO91" i="9" s="1"/>
  <c r="AP91" i="9"/>
  <c r="W72" i="9"/>
  <c r="AH128" i="9" l="1"/>
  <c r="AE128" i="9"/>
  <c r="AG128" i="9" s="1"/>
  <c r="N89" i="9"/>
  <c r="R89" i="9" s="1"/>
  <c r="O90" i="9" s="1"/>
  <c r="P90" i="9" s="1"/>
  <c r="Q90" i="9" s="1"/>
  <c r="F69" i="9"/>
  <c r="J69" i="9" s="1"/>
  <c r="B69" i="9" s="1"/>
  <c r="I69" i="9"/>
  <c r="BV112" i="9"/>
  <c r="BS112" i="9"/>
  <c r="BU112" i="9" s="1"/>
  <c r="BN110" i="9"/>
  <c r="BK110" i="9"/>
  <c r="BM110" i="9" s="1"/>
  <c r="BC102" i="9"/>
  <c r="BE102" i="9" s="1"/>
  <c r="BF102" i="9"/>
  <c r="AU117" i="9"/>
  <c r="AW117" i="9" s="1"/>
  <c r="AX117" i="9"/>
  <c r="AP92" i="9"/>
  <c r="AM92" i="9"/>
  <c r="AO92" i="9" s="1"/>
  <c r="Y72" i="9"/>
  <c r="V72" i="9"/>
  <c r="Z72" i="9" s="1"/>
  <c r="AE129" i="9" l="1"/>
  <c r="AG129" i="9" s="1"/>
  <c r="AH129" i="9"/>
  <c r="N90" i="9"/>
  <c r="R90" i="9" s="1"/>
  <c r="G70" i="9"/>
  <c r="A69" i="9"/>
  <c r="O91" i="9"/>
  <c r="P91" i="9" s="1"/>
  <c r="N91" i="9" s="1"/>
  <c r="R91" i="9" s="1"/>
  <c r="BS113" i="9"/>
  <c r="BU113" i="9" s="1"/>
  <c r="BV113" i="9"/>
  <c r="BN111" i="9"/>
  <c r="BK111" i="9"/>
  <c r="BM111" i="9" s="1"/>
  <c r="BF103" i="9"/>
  <c r="BC103" i="9"/>
  <c r="BE103" i="9" s="1"/>
  <c r="AU118" i="9"/>
  <c r="AW118" i="9" s="1"/>
  <c r="AX118" i="9"/>
  <c r="AM93" i="9"/>
  <c r="AO93" i="9" s="1"/>
  <c r="AP93" i="9"/>
  <c r="W73" i="9"/>
  <c r="AE130" i="9" l="1"/>
  <c r="AG130" i="9" s="1"/>
  <c r="AH130" i="9"/>
  <c r="Q91" i="9"/>
  <c r="F70" i="9"/>
  <c r="J70" i="9" s="1"/>
  <c r="B70" i="9" s="1"/>
  <c r="I70" i="9"/>
  <c r="O92" i="9"/>
  <c r="P92" i="9" s="1"/>
  <c r="Q92" i="9" s="1"/>
  <c r="BS114" i="9"/>
  <c r="BU114" i="9" s="1"/>
  <c r="BV114" i="9"/>
  <c r="BK112" i="9"/>
  <c r="BM112" i="9" s="1"/>
  <c r="BN112" i="9"/>
  <c r="BF104" i="9"/>
  <c r="BC104" i="9"/>
  <c r="BE104" i="9" s="1"/>
  <c r="AU119" i="9"/>
  <c r="AW119" i="9" s="1"/>
  <c r="AX119" i="9"/>
  <c r="AP94" i="9"/>
  <c r="AM94" i="9"/>
  <c r="AO94" i="9" s="1"/>
  <c r="Y73" i="9"/>
  <c r="V73" i="9"/>
  <c r="Z73" i="9" s="1"/>
  <c r="AH131" i="9" l="1"/>
  <c r="AE131" i="9"/>
  <c r="AG131" i="9" s="1"/>
  <c r="N92" i="9"/>
  <c r="R92" i="9" s="1"/>
  <c r="O93" i="9" s="1"/>
  <c r="P93" i="9" s="1"/>
  <c r="Q93" i="9" s="1"/>
  <c r="G71" i="9"/>
  <c r="A70" i="9"/>
  <c r="BV115" i="9"/>
  <c r="BS115" i="9"/>
  <c r="BU115" i="9" s="1"/>
  <c r="BN113" i="9"/>
  <c r="BK113" i="9"/>
  <c r="BM113" i="9" s="1"/>
  <c r="BC105" i="9"/>
  <c r="BE105" i="9" s="1"/>
  <c r="BF105" i="9"/>
  <c r="AX120" i="9"/>
  <c r="AU120" i="9"/>
  <c r="AW120" i="9" s="1"/>
  <c r="AP95" i="9"/>
  <c r="AM95" i="9"/>
  <c r="AO95" i="9" s="1"/>
  <c r="W74" i="9"/>
  <c r="N93" i="9" l="1"/>
  <c r="R93" i="9" s="1"/>
  <c r="O94" i="9" s="1"/>
  <c r="P94" i="9" s="1"/>
  <c r="AH132" i="9"/>
  <c r="AE132" i="9"/>
  <c r="AG132" i="9" s="1"/>
  <c r="F71" i="9"/>
  <c r="J71" i="9" s="1"/>
  <c r="B71" i="9" s="1"/>
  <c r="I71" i="9"/>
  <c r="BS116" i="9"/>
  <c r="BU116" i="9" s="1"/>
  <c r="BV116" i="9"/>
  <c r="BK114" i="9"/>
  <c r="BM114" i="9" s="1"/>
  <c r="BN114" i="9"/>
  <c r="BF106" i="9"/>
  <c r="BC106" i="9"/>
  <c r="BE106" i="9" s="1"/>
  <c r="AX121" i="9"/>
  <c r="AU121" i="9"/>
  <c r="AW121" i="9" s="1"/>
  <c r="AM96" i="9"/>
  <c r="AO96" i="9" s="1"/>
  <c r="AP96" i="9"/>
  <c r="Y74" i="9"/>
  <c r="V74" i="9"/>
  <c r="Z74" i="9" s="1"/>
  <c r="G72" i="9" l="1"/>
  <c r="A71" i="9"/>
  <c r="BS117" i="9"/>
  <c r="BU117" i="9" s="1"/>
  <c r="BV117" i="9"/>
  <c r="BK115" i="9"/>
  <c r="BM115" i="9" s="1"/>
  <c r="BN115" i="9"/>
  <c r="BC107" i="9"/>
  <c r="BE107" i="9" s="1"/>
  <c r="BF107" i="9"/>
  <c r="AU122" i="9"/>
  <c r="AW122" i="9" s="1"/>
  <c r="AX122" i="9"/>
  <c r="AP97" i="9"/>
  <c r="AM97" i="9"/>
  <c r="AO97" i="9" s="1"/>
  <c r="W75" i="9"/>
  <c r="N94" i="9"/>
  <c r="R94" i="9" s="1"/>
  <c r="Q94" i="9"/>
  <c r="I72" i="9" l="1"/>
  <c r="F72" i="9"/>
  <c r="J72" i="9" s="1"/>
  <c r="B72" i="9" s="1"/>
  <c r="BV118" i="9"/>
  <c r="BS118" i="9"/>
  <c r="BU118" i="9" s="1"/>
  <c r="BN116" i="9"/>
  <c r="BK116" i="9"/>
  <c r="BM116" i="9" s="1"/>
  <c r="BF108" i="9"/>
  <c r="BC108" i="9"/>
  <c r="BE108" i="9" s="1"/>
  <c r="AU123" i="9"/>
  <c r="AW123" i="9" s="1"/>
  <c r="AX123" i="9"/>
  <c r="AM98" i="9"/>
  <c r="AO98" i="9" s="1"/>
  <c r="AP98" i="9"/>
  <c r="Y75" i="9"/>
  <c r="V75" i="9"/>
  <c r="Z75" i="9" s="1"/>
  <c r="O95" i="9"/>
  <c r="P95" i="9" s="1"/>
  <c r="J73" i="9" l="1"/>
  <c r="B73" i="9" s="1"/>
  <c r="G73" i="9"/>
  <c r="I73" i="9" s="1"/>
  <c r="A72" i="9"/>
  <c r="BS119" i="9"/>
  <c r="BU119" i="9" s="1"/>
  <c r="BV119" i="9"/>
  <c r="BN117" i="9"/>
  <c r="BK117" i="9"/>
  <c r="BM117" i="9" s="1"/>
  <c r="BC109" i="9"/>
  <c r="BE109" i="9" s="1"/>
  <c r="BF109" i="9"/>
  <c r="AX124" i="9"/>
  <c r="AU124" i="9"/>
  <c r="AW124" i="9" s="1"/>
  <c r="AP99" i="9"/>
  <c r="AM99" i="9"/>
  <c r="AO99" i="9" s="1"/>
  <c r="W76" i="9"/>
  <c r="N95" i="9"/>
  <c r="R95" i="9" s="1"/>
  <c r="Q95" i="9"/>
  <c r="G74" i="9" l="1"/>
  <c r="I74" i="9" s="1"/>
  <c r="J74" i="9"/>
  <c r="B74" i="9" s="1"/>
  <c r="A73" i="9"/>
  <c r="BS120" i="9"/>
  <c r="BU120" i="9" s="1"/>
  <c r="BV120" i="9"/>
  <c r="BN118" i="9"/>
  <c r="BK118" i="9"/>
  <c r="BM118" i="9" s="1"/>
  <c r="BC110" i="9"/>
  <c r="BE110" i="9" s="1"/>
  <c r="BF110" i="9"/>
  <c r="AX125" i="9"/>
  <c r="AU125" i="9"/>
  <c r="AW125" i="9" s="1"/>
  <c r="AM100" i="9"/>
  <c r="AO100" i="9" s="1"/>
  <c r="AP100" i="9"/>
  <c r="Y76" i="9"/>
  <c r="V76" i="9"/>
  <c r="Z76" i="9" s="1"/>
  <c r="O96" i="9"/>
  <c r="P96" i="9" s="1"/>
  <c r="J75" i="9" l="1"/>
  <c r="B75" i="9" s="1"/>
  <c r="G75" i="9"/>
  <c r="I75" i="9" s="1"/>
  <c r="A74" i="9"/>
  <c r="BV121" i="9"/>
  <c r="BS121" i="9"/>
  <c r="BU121" i="9" s="1"/>
  <c r="BK119" i="9"/>
  <c r="BM119" i="9" s="1"/>
  <c r="BN119" i="9"/>
  <c r="BC111" i="9"/>
  <c r="BE111" i="9" s="1"/>
  <c r="BF111" i="9"/>
  <c r="AX126" i="9"/>
  <c r="AU126" i="9"/>
  <c r="AW126" i="9" s="1"/>
  <c r="AP101" i="9"/>
  <c r="AM101" i="9"/>
  <c r="AO101" i="9" s="1"/>
  <c r="W77" i="9"/>
  <c r="N96" i="9"/>
  <c r="R96" i="9" s="1"/>
  <c r="Q96" i="9"/>
  <c r="J76" i="9" l="1"/>
  <c r="B76" i="9" s="1"/>
  <c r="G76" i="9"/>
  <c r="I76" i="9" s="1"/>
  <c r="A75" i="9"/>
  <c r="BV122" i="9"/>
  <c r="BS122" i="9"/>
  <c r="BU122" i="9" s="1"/>
  <c r="BN120" i="9"/>
  <c r="BK120" i="9"/>
  <c r="BM120" i="9" s="1"/>
  <c r="BF112" i="9"/>
  <c r="BC112" i="9"/>
  <c r="BE112" i="9" s="1"/>
  <c r="AU127" i="9"/>
  <c r="AW127" i="9" s="1"/>
  <c r="AX127" i="9"/>
  <c r="AM102" i="9"/>
  <c r="AO102" i="9" s="1"/>
  <c r="AP102" i="9"/>
  <c r="Y77" i="9"/>
  <c r="V77" i="9"/>
  <c r="Z77" i="9" s="1"/>
  <c r="O97" i="9"/>
  <c r="P97" i="9" s="1"/>
  <c r="G77" i="9" l="1"/>
  <c r="I77" i="9" s="1"/>
  <c r="J77" i="9"/>
  <c r="B77" i="9" s="1"/>
  <c r="A76" i="9"/>
  <c r="BV123" i="9"/>
  <c r="BS123" i="9"/>
  <c r="BU123" i="9" s="1"/>
  <c r="BK121" i="9"/>
  <c r="BM121" i="9" s="1"/>
  <c r="BN121" i="9"/>
  <c r="BC113" i="9"/>
  <c r="BE113" i="9" s="1"/>
  <c r="BF113" i="9"/>
  <c r="AX128" i="9"/>
  <c r="AU128" i="9"/>
  <c r="AW128" i="9" s="1"/>
  <c r="AM103" i="9"/>
  <c r="AO103" i="9" s="1"/>
  <c r="AP103" i="9"/>
  <c r="W78" i="9"/>
  <c r="N97" i="9"/>
  <c r="R97" i="9" s="1"/>
  <c r="Q97" i="9"/>
  <c r="J78" i="9" l="1"/>
  <c r="G78" i="9"/>
  <c r="I78" i="9" s="1"/>
  <c r="A77" i="9"/>
  <c r="BV124" i="9"/>
  <c r="BS124" i="9"/>
  <c r="BU124" i="9" s="1"/>
  <c r="BK122" i="9"/>
  <c r="BM122" i="9" s="1"/>
  <c r="BN122" i="9"/>
  <c r="BC114" i="9"/>
  <c r="BE114" i="9" s="1"/>
  <c r="BF114" i="9"/>
  <c r="AU129" i="9"/>
  <c r="AW129" i="9" s="1"/>
  <c r="AX129" i="9"/>
  <c r="AM104" i="9"/>
  <c r="AO104" i="9" s="1"/>
  <c r="AP104" i="9"/>
  <c r="Y78" i="9"/>
  <c r="V78" i="9"/>
  <c r="Z78" i="9" s="1"/>
  <c r="A78" i="9" s="1"/>
  <c r="O98" i="9"/>
  <c r="P98" i="9" s="1"/>
  <c r="B78" i="9" l="1"/>
  <c r="G79" i="9"/>
  <c r="I79" i="9" s="1"/>
  <c r="J79" i="9"/>
  <c r="BS125" i="9"/>
  <c r="BU125" i="9" s="1"/>
  <c r="BV125" i="9"/>
  <c r="BN123" i="9"/>
  <c r="BK123" i="9"/>
  <c r="BM123" i="9" s="1"/>
  <c r="BC115" i="9"/>
  <c r="BE115" i="9" s="1"/>
  <c r="BF115" i="9"/>
  <c r="AX130" i="9"/>
  <c r="AU130" i="9"/>
  <c r="AW130" i="9" s="1"/>
  <c r="AP105" i="9"/>
  <c r="AM105" i="9"/>
  <c r="AO105" i="9" s="1"/>
  <c r="W79" i="9"/>
  <c r="N98" i="9"/>
  <c r="R98" i="9" s="1"/>
  <c r="Q98" i="9"/>
  <c r="G80" i="9" l="1"/>
  <c r="I80" i="9" s="1"/>
  <c r="J80" i="9"/>
  <c r="BS126" i="9"/>
  <c r="BU126" i="9" s="1"/>
  <c r="BV126" i="9"/>
  <c r="BK124" i="9"/>
  <c r="BM124" i="9" s="1"/>
  <c r="BN124" i="9"/>
  <c r="BC116" i="9"/>
  <c r="BE116" i="9" s="1"/>
  <c r="BF116" i="9"/>
  <c r="AU131" i="9"/>
  <c r="AW131" i="9" s="1"/>
  <c r="AX131" i="9"/>
  <c r="AP106" i="9"/>
  <c r="AM106" i="9"/>
  <c r="AO106" i="9" s="1"/>
  <c r="Y79" i="9"/>
  <c r="V79" i="9"/>
  <c r="Z79" i="9" s="1"/>
  <c r="A79" i="9" s="1"/>
  <c r="O99" i="9"/>
  <c r="P99" i="9" s="1"/>
  <c r="B79" i="9" l="1"/>
  <c r="G81" i="9"/>
  <c r="I81" i="9" s="1"/>
  <c r="J81" i="9"/>
  <c r="BS127" i="9"/>
  <c r="BU127" i="9" s="1"/>
  <c r="BV127" i="9"/>
  <c r="BN125" i="9"/>
  <c r="BK125" i="9"/>
  <c r="BM125" i="9" s="1"/>
  <c r="BF117" i="9"/>
  <c r="BC117" i="9"/>
  <c r="BE117" i="9" s="1"/>
  <c r="AX132" i="9"/>
  <c r="AU132" i="9"/>
  <c r="AW132" i="9" s="1"/>
  <c r="AM107" i="9"/>
  <c r="AO107" i="9" s="1"/>
  <c r="AP107" i="9"/>
  <c r="W80" i="9"/>
  <c r="N99" i="9"/>
  <c r="R99" i="9" s="1"/>
  <c r="Q99" i="9"/>
  <c r="J82" i="9" l="1"/>
  <c r="G82" i="9"/>
  <c r="I82" i="9" s="1"/>
  <c r="BS128" i="9"/>
  <c r="BU128" i="9" s="1"/>
  <c r="BV128" i="9"/>
  <c r="BK126" i="9"/>
  <c r="BM126" i="9" s="1"/>
  <c r="BN126" i="9"/>
  <c r="BC118" i="9"/>
  <c r="BE118" i="9" s="1"/>
  <c r="BF118" i="9"/>
  <c r="AP108" i="9"/>
  <c r="AM108" i="9"/>
  <c r="AO108" i="9" s="1"/>
  <c r="Y80" i="9"/>
  <c r="V80" i="9"/>
  <c r="Z80" i="9" s="1"/>
  <c r="O100" i="9"/>
  <c r="P100" i="9" s="1"/>
  <c r="A80" i="9" l="1"/>
  <c r="B80" i="9"/>
  <c r="G83" i="9"/>
  <c r="I83" i="9" s="1"/>
  <c r="J83" i="9"/>
  <c r="BS129" i="9"/>
  <c r="BU129" i="9" s="1"/>
  <c r="BV129" i="9"/>
  <c r="BK127" i="9"/>
  <c r="BM127" i="9" s="1"/>
  <c r="BN127" i="9"/>
  <c r="BC119" i="9"/>
  <c r="BE119" i="9" s="1"/>
  <c r="BF119" i="9"/>
  <c r="AM109" i="9"/>
  <c r="AO109" i="9" s="1"/>
  <c r="AP109" i="9"/>
  <c r="W81" i="9"/>
  <c r="Q100" i="9"/>
  <c r="N100" i="9"/>
  <c r="R100" i="9" s="1"/>
  <c r="J84" i="9" l="1"/>
  <c r="G84" i="9"/>
  <c r="I84" i="9" s="1"/>
  <c r="BS130" i="9"/>
  <c r="BU130" i="9" s="1"/>
  <c r="BV130" i="9"/>
  <c r="BN128" i="9"/>
  <c r="BK128" i="9"/>
  <c r="BM128" i="9" s="1"/>
  <c r="BC120" i="9"/>
  <c r="BE120" i="9" s="1"/>
  <c r="BF120" i="9"/>
  <c r="AP110" i="9"/>
  <c r="AM110" i="9"/>
  <c r="AO110" i="9" s="1"/>
  <c r="Y81" i="9"/>
  <c r="V81" i="9"/>
  <c r="Z81" i="9" s="1"/>
  <c r="O101" i="9"/>
  <c r="P101" i="9" s="1"/>
  <c r="A81" i="9" l="1"/>
  <c r="B81" i="9"/>
  <c r="G85" i="9"/>
  <c r="I85" i="9" s="1"/>
  <c r="J85" i="9"/>
  <c r="BV131" i="9"/>
  <c r="BS131" i="9"/>
  <c r="BU131" i="9" s="1"/>
  <c r="BN129" i="9"/>
  <c r="BK129" i="9"/>
  <c r="BM129" i="9" s="1"/>
  <c r="BC121" i="9"/>
  <c r="BE121" i="9" s="1"/>
  <c r="BF121" i="9"/>
  <c r="AP111" i="9"/>
  <c r="AM111" i="9"/>
  <c r="AO111" i="9" s="1"/>
  <c r="W82" i="9"/>
  <c r="Q101" i="9"/>
  <c r="N101" i="9"/>
  <c r="R101" i="9" s="1"/>
  <c r="J86" i="9" l="1"/>
  <c r="G86" i="9"/>
  <c r="I86" i="9" s="1"/>
  <c r="BV132" i="9"/>
  <c r="BS132" i="9"/>
  <c r="BU132" i="9" s="1"/>
  <c r="BK130" i="9"/>
  <c r="BM130" i="9" s="1"/>
  <c r="BN130" i="9"/>
  <c r="BF122" i="9"/>
  <c r="BC122" i="9"/>
  <c r="BE122" i="9" s="1"/>
  <c r="AP112" i="9"/>
  <c r="AM112" i="9"/>
  <c r="AO112" i="9" s="1"/>
  <c r="Y82" i="9"/>
  <c r="V82" i="9"/>
  <c r="Z82" i="9" s="1"/>
  <c r="O102" i="9"/>
  <c r="P102" i="9" s="1"/>
  <c r="A82" i="9" l="1"/>
  <c r="B82" i="9"/>
  <c r="J87" i="9"/>
  <c r="G87" i="9"/>
  <c r="I87" i="9" s="1"/>
  <c r="BK131" i="9"/>
  <c r="BM131" i="9" s="1"/>
  <c r="BN131" i="9"/>
  <c r="BC123" i="9"/>
  <c r="BE123" i="9" s="1"/>
  <c r="BF123" i="9"/>
  <c r="AM113" i="9"/>
  <c r="AO113" i="9" s="1"/>
  <c r="AP113" i="9"/>
  <c r="W83" i="9"/>
  <c r="N102" i="9"/>
  <c r="R102" i="9" s="1"/>
  <c r="Q102" i="9"/>
  <c r="G88" i="9" l="1"/>
  <c r="I88" i="9" s="1"/>
  <c r="J88" i="9"/>
  <c r="BN132" i="9"/>
  <c r="BK132" i="9"/>
  <c r="BM132" i="9" s="1"/>
  <c r="BF124" i="9"/>
  <c r="BC124" i="9"/>
  <c r="BE124" i="9" s="1"/>
  <c r="AP114" i="9"/>
  <c r="AM114" i="9"/>
  <c r="AO114" i="9" s="1"/>
  <c r="Y83" i="9"/>
  <c r="V83" i="9"/>
  <c r="Z83" i="9" s="1"/>
  <c r="O103" i="9"/>
  <c r="P103" i="9" s="1"/>
  <c r="A83" i="9" l="1"/>
  <c r="B83" i="9"/>
  <c r="J89" i="9"/>
  <c r="G89" i="9"/>
  <c r="I89" i="9" s="1"/>
  <c r="BC125" i="9"/>
  <c r="BE125" i="9" s="1"/>
  <c r="BF125" i="9"/>
  <c r="AM115" i="9"/>
  <c r="AO115" i="9" s="1"/>
  <c r="AP115" i="9"/>
  <c r="W84" i="9"/>
  <c r="N103" i="9"/>
  <c r="R103" i="9" s="1"/>
  <c r="Q103" i="9"/>
  <c r="G90" i="9" l="1"/>
  <c r="I90" i="9" s="1"/>
  <c r="J90" i="9"/>
  <c r="BC126" i="9"/>
  <c r="BE126" i="9" s="1"/>
  <c r="BF126" i="9"/>
  <c r="AP116" i="9"/>
  <c r="AM116" i="9"/>
  <c r="AO116" i="9" s="1"/>
  <c r="Y84" i="9"/>
  <c r="V84" i="9"/>
  <c r="Z84" i="9" s="1"/>
  <c r="O104" i="9"/>
  <c r="P104" i="9" s="1"/>
  <c r="A84" i="9" l="1"/>
  <c r="B84" i="9"/>
  <c r="G91" i="9"/>
  <c r="I91" i="9" s="1"/>
  <c r="J91" i="9"/>
  <c r="BF127" i="9"/>
  <c r="BC127" i="9"/>
  <c r="BE127" i="9" s="1"/>
  <c r="AP117" i="9"/>
  <c r="AM117" i="9"/>
  <c r="AO117" i="9" s="1"/>
  <c r="W85" i="9"/>
  <c r="N104" i="9"/>
  <c r="R104" i="9" s="1"/>
  <c r="Q104" i="9"/>
  <c r="J92" i="9" l="1"/>
  <c r="G92" i="9"/>
  <c r="I92" i="9" s="1"/>
  <c r="BF128" i="9"/>
  <c r="BC128" i="9"/>
  <c r="BE128" i="9" s="1"/>
  <c r="AP118" i="9"/>
  <c r="AM118" i="9"/>
  <c r="AO118" i="9" s="1"/>
  <c r="Y85" i="9"/>
  <c r="V85" i="9"/>
  <c r="Z85" i="9" s="1"/>
  <c r="O105" i="9"/>
  <c r="P105" i="9" s="1"/>
  <c r="A85" i="9" l="1"/>
  <c r="B85" i="9"/>
  <c r="G93" i="9"/>
  <c r="I93" i="9" s="1"/>
  <c r="J93" i="9"/>
  <c r="BC129" i="9"/>
  <c r="BE129" i="9" s="1"/>
  <c r="BF129" i="9"/>
  <c r="AM119" i="9"/>
  <c r="AO119" i="9" s="1"/>
  <c r="AP119" i="9"/>
  <c r="W86" i="9"/>
  <c r="N105" i="9"/>
  <c r="R105" i="9" s="1"/>
  <c r="Q105" i="9"/>
  <c r="J94" i="9" l="1"/>
  <c r="G94" i="9"/>
  <c r="I94" i="9" s="1"/>
  <c r="BC130" i="9"/>
  <c r="BE130" i="9" s="1"/>
  <c r="BF130" i="9"/>
  <c r="AP120" i="9"/>
  <c r="AM120" i="9"/>
  <c r="AO120" i="9" s="1"/>
  <c r="Y86" i="9"/>
  <c r="V86" i="9"/>
  <c r="Z86" i="9" s="1"/>
  <c r="O106" i="9"/>
  <c r="P106" i="9" s="1"/>
  <c r="A86" i="9" l="1"/>
  <c r="B86" i="9"/>
  <c r="G95" i="9"/>
  <c r="I95" i="9" s="1"/>
  <c r="J95" i="9"/>
  <c r="BC131" i="9"/>
  <c r="BE131" i="9" s="1"/>
  <c r="BF131" i="9"/>
  <c r="AM121" i="9"/>
  <c r="AO121" i="9" s="1"/>
  <c r="AP121" i="9"/>
  <c r="W87" i="9"/>
  <c r="Q106" i="9"/>
  <c r="N106" i="9"/>
  <c r="R106" i="9" s="1"/>
  <c r="J96" i="9" l="1"/>
  <c r="G96" i="9"/>
  <c r="I96" i="9" s="1"/>
  <c r="BF132" i="9"/>
  <c r="BC132" i="9"/>
  <c r="BE132" i="9" s="1"/>
  <c r="AP122" i="9"/>
  <c r="AM122" i="9"/>
  <c r="AO122" i="9" s="1"/>
  <c r="Y87" i="9"/>
  <c r="V87" i="9"/>
  <c r="Z87" i="9" s="1"/>
  <c r="O107" i="9"/>
  <c r="P107" i="9" s="1"/>
  <c r="A87" i="9" l="1"/>
  <c r="B87" i="9"/>
  <c r="G97" i="9"/>
  <c r="I97" i="9" s="1"/>
  <c r="J97" i="9"/>
  <c r="AP123" i="9"/>
  <c r="AM123" i="9"/>
  <c r="AO123" i="9" s="1"/>
  <c r="W88" i="9"/>
  <c r="Q107" i="9"/>
  <c r="N107" i="9"/>
  <c r="R107" i="9" s="1"/>
  <c r="G98" i="9" l="1"/>
  <c r="I98" i="9" s="1"/>
  <c r="J98" i="9"/>
  <c r="AM124" i="9"/>
  <c r="AO124" i="9" s="1"/>
  <c r="AP124" i="9"/>
  <c r="Y88" i="9"/>
  <c r="V88" i="9"/>
  <c r="Z88" i="9" s="1"/>
  <c r="O108" i="9"/>
  <c r="P108" i="9" s="1"/>
  <c r="A88" i="9" l="1"/>
  <c r="B88" i="9"/>
  <c r="F36" i="8" s="1"/>
  <c r="G99" i="9"/>
  <c r="I99" i="9" s="1"/>
  <c r="J99" i="9"/>
  <c r="AM125" i="9"/>
  <c r="AO125" i="9" s="1"/>
  <c r="AP125" i="9"/>
  <c r="W89" i="9"/>
  <c r="Q108" i="9"/>
  <c r="N108" i="9"/>
  <c r="R108" i="9" s="1"/>
  <c r="J100" i="9" l="1"/>
  <c r="G100" i="9"/>
  <c r="I100" i="9" s="1"/>
  <c r="AP126" i="9"/>
  <c r="AM126" i="9"/>
  <c r="AO126" i="9" s="1"/>
  <c r="Y89" i="9"/>
  <c r="V89" i="9"/>
  <c r="Z89" i="9" s="1"/>
  <c r="O109" i="9"/>
  <c r="P109" i="9" s="1"/>
  <c r="A89" i="9" l="1"/>
  <c r="B89" i="9"/>
  <c r="G101" i="9"/>
  <c r="I101" i="9" s="1"/>
  <c r="J101" i="9"/>
  <c r="AP127" i="9"/>
  <c r="AM127" i="9"/>
  <c r="AO127" i="9" s="1"/>
  <c r="W90" i="9"/>
  <c r="N109" i="9"/>
  <c r="R109" i="9" s="1"/>
  <c r="Q109" i="9"/>
  <c r="J102" i="9" l="1"/>
  <c r="G102" i="9"/>
  <c r="I102" i="9" s="1"/>
  <c r="AP128" i="9"/>
  <c r="AM128" i="9"/>
  <c r="AO128" i="9" s="1"/>
  <c r="Y90" i="9"/>
  <c r="V90" i="9"/>
  <c r="Z90" i="9" s="1"/>
  <c r="O110" i="9"/>
  <c r="P110" i="9" s="1"/>
  <c r="A90" i="9" l="1"/>
  <c r="B90" i="9"/>
  <c r="J103" i="9"/>
  <c r="G103" i="9"/>
  <c r="I103" i="9" s="1"/>
  <c r="AP129" i="9"/>
  <c r="AM129" i="9"/>
  <c r="AO129" i="9" s="1"/>
  <c r="W91" i="9"/>
  <c r="Q110" i="9"/>
  <c r="N110" i="9"/>
  <c r="R110" i="9" s="1"/>
  <c r="J104" i="9" l="1"/>
  <c r="G104" i="9"/>
  <c r="I104" i="9" s="1"/>
  <c r="AM130" i="9"/>
  <c r="AO130" i="9" s="1"/>
  <c r="AP130" i="9"/>
  <c r="Y91" i="9"/>
  <c r="V91" i="9"/>
  <c r="Z91" i="9" s="1"/>
  <c r="O111" i="9"/>
  <c r="P111" i="9" s="1"/>
  <c r="A91" i="9" l="1"/>
  <c r="B91" i="9"/>
  <c r="J105" i="9"/>
  <c r="G105" i="9"/>
  <c r="I105" i="9" s="1"/>
  <c r="AM131" i="9"/>
  <c r="AO131" i="9" s="1"/>
  <c r="AP131" i="9"/>
  <c r="W92" i="9"/>
  <c r="N111" i="9"/>
  <c r="R111" i="9" s="1"/>
  <c r="Q111" i="9"/>
  <c r="G106" i="9" l="1"/>
  <c r="I106" i="9" s="1"/>
  <c r="J106" i="9"/>
  <c r="AP132" i="9"/>
  <c r="AM132" i="9"/>
  <c r="AO132" i="9" s="1"/>
  <c r="Y92" i="9"/>
  <c r="V92" i="9"/>
  <c r="Z92" i="9" s="1"/>
  <c r="O112" i="9"/>
  <c r="P112" i="9" s="1"/>
  <c r="A92" i="9" l="1"/>
  <c r="B92" i="9"/>
  <c r="J107" i="9"/>
  <c r="G107" i="9"/>
  <c r="I107" i="9" s="1"/>
  <c r="W93" i="9"/>
  <c r="N112" i="9"/>
  <c r="R112" i="9" s="1"/>
  <c r="Q112" i="9"/>
  <c r="G108" i="9" l="1"/>
  <c r="I108" i="9" s="1"/>
  <c r="J108" i="9"/>
  <c r="Y93" i="9"/>
  <c r="V93" i="9"/>
  <c r="Z93" i="9" s="1"/>
  <c r="O113" i="9"/>
  <c r="P113" i="9" s="1"/>
  <c r="A93" i="9" l="1"/>
  <c r="B93" i="9"/>
  <c r="G109" i="9"/>
  <c r="I109" i="9" s="1"/>
  <c r="J109" i="9"/>
  <c r="W94" i="9"/>
  <c r="Q113" i="9"/>
  <c r="N113" i="9"/>
  <c r="R113" i="9" s="1"/>
  <c r="J110" i="9" l="1"/>
  <c r="G110" i="9"/>
  <c r="I110" i="9" s="1"/>
  <c r="Y94" i="9"/>
  <c r="V94" i="9"/>
  <c r="Z94" i="9" s="1"/>
  <c r="O114" i="9"/>
  <c r="P114" i="9" s="1"/>
  <c r="A94" i="9" l="1"/>
  <c r="B94" i="9"/>
  <c r="J111" i="9"/>
  <c r="G111" i="9"/>
  <c r="I111" i="9" s="1"/>
  <c r="W95" i="9"/>
  <c r="N114" i="9"/>
  <c r="R114" i="9" s="1"/>
  <c r="Q114" i="9"/>
  <c r="G112" i="9" l="1"/>
  <c r="I112" i="9" s="1"/>
  <c r="J112" i="9"/>
  <c r="Y95" i="9"/>
  <c r="V95" i="9"/>
  <c r="Z95" i="9" s="1"/>
  <c r="O115" i="9"/>
  <c r="P115" i="9" s="1"/>
  <c r="A95" i="9" l="1"/>
  <c r="B95" i="9"/>
  <c r="J113" i="9"/>
  <c r="G113" i="9"/>
  <c r="I113" i="9" s="1"/>
  <c r="W96" i="9"/>
  <c r="N115" i="9"/>
  <c r="R115" i="9" s="1"/>
  <c r="Q115" i="9"/>
  <c r="J114" i="9" l="1"/>
  <c r="G114" i="9"/>
  <c r="I114" i="9" s="1"/>
  <c r="Y96" i="9"/>
  <c r="V96" i="9"/>
  <c r="Z96" i="9" s="1"/>
  <c r="O116" i="9"/>
  <c r="P116" i="9" s="1"/>
  <c r="A96" i="9" l="1"/>
  <c r="B96" i="9"/>
  <c r="J115" i="9"/>
  <c r="G115" i="9"/>
  <c r="I115" i="9" s="1"/>
  <c r="W97" i="9"/>
  <c r="Q116" i="9"/>
  <c r="N116" i="9"/>
  <c r="R116" i="9" s="1"/>
  <c r="J116" i="9" l="1"/>
  <c r="G116" i="9"/>
  <c r="I116" i="9" s="1"/>
  <c r="Y97" i="9"/>
  <c r="V97" i="9"/>
  <c r="Z97" i="9" s="1"/>
  <c r="O117" i="9"/>
  <c r="P117" i="9" s="1"/>
  <c r="A97" i="9" l="1"/>
  <c r="B97" i="9"/>
  <c r="J117" i="9"/>
  <c r="G117" i="9"/>
  <c r="I117" i="9" s="1"/>
  <c r="W98" i="9"/>
  <c r="N117" i="9"/>
  <c r="R117" i="9" s="1"/>
  <c r="Q117" i="9"/>
  <c r="G118" i="9" l="1"/>
  <c r="I118" i="9" s="1"/>
  <c r="J118" i="9"/>
  <c r="Y98" i="9"/>
  <c r="V98" i="9"/>
  <c r="Z98" i="9" s="1"/>
  <c r="O118" i="9"/>
  <c r="P118" i="9" s="1"/>
  <c r="A98" i="9" l="1"/>
  <c r="B98" i="9"/>
  <c r="J119" i="9"/>
  <c r="G119" i="9"/>
  <c r="I119" i="9" s="1"/>
  <c r="W99" i="9"/>
  <c r="N118" i="9"/>
  <c r="R118" i="9" s="1"/>
  <c r="Q118" i="9"/>
  <c r="J120" i="9" l="1"/>
  <c r="G120" i="9"/>
  <c r="I120" i="9" s="1"/>
  <c r="Y99" i="9"/>
  <c r="V99" i="9"/>
  <c r="Z99" i="9" s="1"/>
  <c r="O119" i="9"/>
  <c r="P119" i="9" s="1"/>
  <c r="A99" i="9" l="1"/>
  <c r="B99" i="9"/>
  <c r="G121" i="9"/>
  <c r="I121" i="9" s="1"/>
  <c r="J121" i="9"/>
  <c r="W100" i="9"/>
  <c r="N119" i="9"/>
  <c r="R119" i="9" s="1"/>
  <c r="Q119" i="9"/>
  <c r="J122" i="9" l="1"/>
  <c r="G122" i="9"/>
  <c r="I122" i="9" s="1"/>
  <c r="Y100" i="9"/>
  <c r="V100" i="9"/>
  <c r="Z100" i="9" s="1"/>
  <c r="O120" i="9"/>
  <c r="P120" i="9" s="1"/>
  <c r="A100" i="9" l="1"/>
  <c r="B100" i="9"/>
  <c r="J123" i="9"/>
  <c r="G123" i="9"/>
  <c r="I123" i="9" s="1"/>
  <c r="W101" i="9"/>
  <c r="N120" i="9"/>
  <c r="R120" i="9" s="1"/>
  <c r="Q120" i="9"/>
  <c r="G124" i="9" l="1"/>
  <c r="I124" i="9" s="1"/>
  <c r="J124" i="9"/>
  <c r="Y101" i="9"/>
  <c r="V101" i="9"/>
  <c r="Z101" i="9" s="1"/>
  <c r="O121" i="9"/>
  <c r="P121" i="9" s="1"/>
  <c r="A101" i="9" l="1"/>
  <c r="B101" i="9"/>
  <c r="G125" i="9"/>
  <c r="I125" i="9" s="1"/>
  <c r="J125" i="9"/>
  <c r="W102" i="9"/>
  <c r="N121" i="9"/>
  <c r="R121" i="9" s="1"/>
  <c r="Q121" i="9"/>
  <c r="J126" i="9" l="1"/>
  <c r="G126" i="9"/>
  <c r="I126" i="9" s="1"/>
  <c r="Y102" i="9"/>
  <c r="V102" i="9"/>
  <c r="Z102" i="9" s="1"/>
  <c r="O122" i="9"/>
  <c r="P122" i="9" s="1"/>
  <c r="A102" i="9" l="1"/>
  <c r="B102" i="9"/>
  <c r="G127" i="9"/>
  <c r="I127" i="9" s="1"/>
  <c r="J127" i="9"/>
  <c r="W103" i="9"/>
  <c r="Q122" i="9"/>
  <c r="N122" i="9"/>
  <c r="R122" i="9" s="1"/>
  <c r="G128" i="9" l="1"/>
  <c r="I128" i="9" s="1"/>
  <c r="J128" i="9"/>
  <c r="Y103" i="9"/>
  <c r="V103" i="9"/>
  <c r="Z103" i="9" s="1"/>
  <c r="O123" i="9"/>
  <c r="P123" i="9" s="1"/>
  <c r="A103" i="9" l="1"/>
  <c r="B103" i="9"/>
  <c r="J129" i="9"/>
  <c r="G129" i="9"/>
  <c r="I129" i="9" s="1"/>
  <c r="W104" i="9"/>
  <c r="N123" i="9"/>
  <c r="R123" i="9" s="1"/>
  <c r="Q123" i="9"/>
  <c r="G130" i="9" l="1"/>
  <c r="I130" i="9" s="1"/>
  <c r="J130" i="9"/>
  <c r="Y104" i="9"/>
  <c r="V104" i="9"/>
  <c r="Z104" i="9" s="1"/>
  <c r="O124" i="9"/>
  <c r="P124" i="9" s="1"/>
  <c r="A104" i="9" l="1"/>
  <c r="B104" i="9"/>
  <c r="J131" i="9"/>
  <c r="G131" i="9"/>
  <c r="I131" i="9" s="1"/>
  <c r="W105" i="9"/>
  <c r="N124" i="9"/>
  <c r="R124" i="9" s="1"/>
  <c r="Q124" i="9"/>
  <c r="G132" i="9" l="1"/>
  <c r="I132" i="9" s="1"/>
  <c r="J132" i="9"/>
  <c r="Y105" i="9"/>
  <c r="V105" i="9"/>
  <c r="Z105" i="9" s="1"/>
  <c r="O125" i="9"/>
  <c r="P125" i="9" s="1"/>
  <c r="A105" i="9" l="1"/>
  <c r="B105" i="9"/>
  <c r="W106" i="9"/>
  <c r="Q125" i="9"/>
  <c r="N125" i="9"/>
  <c r="R125" i="9" s="1"/>
  <c r="Y106" i="9" l="1"/>
  <c r="V106" i="9"/>
  <c r="Z106" i="9" s="1"/>
  <c r="O126" i="9"/>
  <c r="P126" i="9" s="1"/>
  <c r="A106" i="9" l="1"/>
  <c r="B106" i="9"/>
  <c r="W107" i="9"/>
  <c r="N126" i="9"/>
  <c r="R126" i="9" s="1"/>
  <c r="Q126" i="9"/>
  <c r="Y107" i="9" l="1"/>
  <c r="V107" i="9"/>
  <c r="Z107" i="9" s="1"/>
  <c r="O127" i="9"/>
  <c r="P127" i="9" s="1"/>
  <c r="A107" i="9" l="1"/>
  <c r="B107" i="9"/>
  <c r="W108" i="9"/>
  <c r="N127" i="9"/>
  <c r="R127" i="9" s="1"/>
  <c r="Q127" i="9"/>
  <c r="Y108" i="9" l="1"/>
  <c r="V108" i="9"/>
  <c r="Z108" i="9" s="1"/>
  <c r="O128" i="9"/>
  <c r="P128" i="9" s="1"/>
  <c r="A108" i="9" l="1"/>
  <c r="B108" i="9"/>
  <c r="F37" i="8" s="1"/>
  <c r="W109" i="9"/>
  <c r="N128" i="9"/>
  <c r="R128" i="9" s="1"/>
  <c r="Q128" i="9"/>
  <c r="Y109" i="9" l="1"/>
  <c r="V109" i="9"/>
  <c r="Z109" i="9" s="1"/>
  <c r="O129" i="9"/>
  <c r="P129" i="9" s="1"/>
  <c r="A109" i="9" l="1"/>
  <c r="B109" i="9"/>
  <c r="W110" i="9"/>
  <c r="N129" i="9"/>
  <c r="R129" i="9" s="1"/>
  <c r="Q129" i="9"/>
  <c r="Y110" i="9" l="1"/>
  <c r="V110" i="9"/>
  <c r="Z110" i="9" s="1"/>
  <c r="O130" i="9"/>
  <c r="P130" i="9" s="1"/>
  <c r="A110" i="9" l="1"/>
  <c r="B110" i="9"/>
  <c r="W111" i="9"/>
  <c r="Q130" i="9"/>
  <c r="N130" i="9"/>
  <c r="R130" i="9" s="1"/>
  <c r="Y111" i="9" l="1"/>
  <c r="V111" i="9"/>
  <c r="Z111" i="9" s="1"/>
  <c r="O131" i="9"/>
  <c r="P131" i="9" s="1"/>
  <c r="A111" i="9" l="1"/>
  <c r="B111" i="9"/>
  <c r="W112" i="9"/>
  <c r="N131" i="9"/>
  <c r="R131" i="9" s="1"/>
  <c r="Q131" i="9"/>
  <c r="Y112" i="9" l="1"/>
  <c r="V112" i="9"/>
  <c r="Z112" i="9" s="1"/>
  <c r="O132" i="9"/>
  <c r="P132" i="9" s="1"/>
  <c r="A112" i="9" l="1"/>
  <c r="B112" i="9"/>
  <c r="W113" i="9"/>
  <c r="N132" i="9"/>
  <c r="R132" i="9" s="1"/>
  <c r="Q132" i="9"/>
  <c r="Y113" i="9" l="1"/>
  <c r="V113" i="9"/>
  <c r="Z113" i="9" s="1"/>
  <c r="A113" i="9" l="1"/>
  <c r="B113" i="9"/>
  <c r="W114" i="9"/>
  <c r="Y114" i="9" l="1"/>
  <c r="V114" i="9"/>
  <c r="Z114" i="9" s="1"/>
  <c r="A114" i="9" l="1"/>
  <c r="B114" i="9"/>
  <c r="W115" i="9"/>
  <c r="Y115" i="9" l="1"/>
  <c r="V115" i="9"/>
  <c r="Z115" i="9" s="1"/>
  <c r="A115" i="9" l="1"/>
  <c r="B115" i="9"/>
  <c r="W116" i="9"/>
  <c r="Y116" i="9" l="1"/>
  <c r="V116" i="9"/>
  <c r="Z116" i="9" s="1"/>
  <c r="A116" i="9" l="1"/>
  <c r="B116" i="9"/>
  <c r="W117" i="9"/>
  <c r="Y117" i="9" l="1"/>
  <c r="V117" i="9"/>
  <c r="Z117" i="9" s="1"/>
  <c r="A117" i="9" l="1"/>
  <c r="B117" i="9"/>
  <c r="W118" i="9"/>
  <c r="Y118" i="9" l="1"/>
  <c r="V118" i="9"/>
  <c r="Z118" i="9" s="1"/>
  <c r="A118" i="9" l="1"/>
  <c r="B118" i="9"/>
  <c r="W119" i="9"/>
  <c r="Y119" i="9" l="1"/>
  <c r="V119" i="9"/>
  <c r="Z119" i="9" s="1"/>
  <c r="A119" i="9" l="1"/>
  <c r="B119" i="9"/>
  <c r="W120" i="9"/>
  <c r="Y120" i="9" l="1"/>
  <c r="V120" i="9"/>
  <c r="Z120" i="9" s="1"/>
  <c r="A120" i="9" l="1"/>
  <c r="B120" i="9"/>
  <c r="W121" i="9"/>
  <c r="Y121" i="9" l="1"/>
  <c r="V121" i="9"/>
  <c r="Z121" i="9" s="1"/>
  <c r="A121" i="9" l="1"/>
  <c r="B121" i="9"/>
  <c r="W122" i="9"/>
  <c r="Y122" i="9" l="1"/>
  <c r="V122" i="9"/>
  <c r="Z122" i="9" s="1"/>
  <c r="A122" i="9" l="1"/>
  <c r="B122" i="9"/>
  <c r="W123" i="9"/>
  <c r="Y123" i="9" l="1"/>
  <c r="V123" i="9"/>
  <c r="Z123" i="9" s="1"/>
  <c r="A123" i="9" l="1"/>
  <c r="B123" i="9"/>
  <c r="W124" i="9"/>
  <c r="Y124" i="9" l="1"/>
  <c r="V124" i="9"/>
  <c r="Z124" i="9" s="1"/>
  <c r="A124" i="9" l="1"/>
  <c r="B124" i="9"/>
  <c r="W125" i="9"/>
  <c r="Y125" i="9" l="1"/>
  <c r="V125" i="9"/>
  <c r="Z125" i="9" s="1"/>
  <c r="A125" i="9" l="1"/>
  <c r="B125" i="9"/>
  <c r="W126" i="9"/>
  <c r="Y126" i="9" l="1"/>
  <c r="V126" i="9"/>
  <c r="Z126" i="9" s="1"/>
  <c r="A126" i="9" l="1"/>
  <c r="B126" i="9"/>
  <c r="W127" i="9"/>
  <c r="Y127" i="9" l="1"/>
  <c r="V127" i="9"/>
  <c r="Z127" i="9" s="1"/>
  <c r="A127" i="9" l="1"/>
  <c r="B127" i="9"/>
  <c r="W128" i="9"/>
  <c r="Y128" i="9" l="1"/>
  <c r="V128" i="9"/>
  <c r="Z128" i="9" s="1"/>
  <c r="A128" i="9" l="1"/>
  <c r="B128" i="9"/>
  <c r="W129" i="9"/>
  <c r="Y129" i="9" l="1"/>
  <c r="V129" i="9"/>
  <c r="Z129" i="9" s="1"/>
  <c r="A129" i="9" l="1"/>
  <c r="B129" i="9"/>
  <c r="W130" i="9"/>
  <c r="Y130" i="9" l="1"/>
  <c r="V130" i="9"/>
  <c r="Z130" i="9" s="1"/>
  <c r="A130" i="9" l="1"/>
  <c r="B130" i="9"/>
  <c r="W131" i="9"/>
  <c r="Y131" i="9" l="1"/>
  <c r="V131" i="9"/>
  <c r="Z131" i="9" s="1"/>
  <c r="A131" i="9" l="1"/>
  <c r="B131" i="9"/>
  <c r="W132" i="9"/>
  <c r="Y132" i="9" l="1"/>
  <c r="V132" i="9"/>
  <c r="Z132" i="9" s="1"/>
  <c r="A132" i="9" l="1"/>
  <c r="B132" i="9"/>
  <c r="F38" i="8" s="1"/>
</calcChain>
</file>

<file path=xl/sharedStrings.xml><?xml version="1.0" encoding="utf-8"?>
<sst xmlns="http://schemas.openxmlformats.org/spreadsheetml/2006/main" count="449" uniqueCount="185">
  <si>
    <t>Køb af hus</t>
  </si>
  <si>
    <t>Husets købspris</t>
  </si>
  <si>
    <t>Advokathjælp</t>
  </si>
  <si>
    <t>Renovering af hus</t>
  </si>
  <si>
    <t>Flytning</t>
  </si>
  <si>
    <t>1/2 Ejerskifte forsikring</t>
  </si>
  <si>
    <t>Samlet krævet beløb</t>
  </si>
  <si>
    <t>Andet</t>
  </si>
  <si>
    <t>Opsparing</t>
  </si>
  <si>
    <t>Banklån</t>
  </si>
  <si>
    <t>Realkreditlån 1</t>
  </si>
  <si>
    <t>Realkreditlån 2</t>
  </si>
  <si>
    <t>Forbrug</t>
  </si>
  <si>
    <t>El</t>
  </si>
  <si>
    <t>Varme</t>
  </si>
  <si>
    <t>Vand</t>
  </si>
  <si>
    <t>Årligt</t>
  </si>
  <si>
    <t>Skatter</t>
  </si>
  <si>
    <t>Ejendomsværdiskat</t>
  </si>
  <si>
    <t>Grundskyld</t>
  </si>
  <si>
    <t>Vedligehold</t>
  </si>
  <si>
    <t>Opsparing til nyt tag</t>
  </si>
  <si>
    <t>Opsparing til vinduer og døre</t>
  </si>
  <si>
    <t>Opsparing til nyt fyr</t>
  </si>
  <si>
    <t>Alm. Vedligehold</t>
  </si>
  <si>
    <t>Forsikring</t>
  </si>
  <si>
    <t>Husforsikring</t>
  </si>
  <si>
    <t>Indboforsikring</t>
  </si>
  <si>
    <t>I alt</t>
  </si>
  <si>
    <t>1. års ydelse</t>
  </si>
  <si>
    <t>Månedligt</t>
  </si>
  <si>
    <t>Kvartalsvis</t>
  </si>
  <si>
    <t>Forbrug i alt pr. år</t>
  </si>
  <si>
    <t>Skatter i alt pr. år</t>
  </si>
  <si>
    <t>Vedligehold i alt pr. år</t>
  </si>
  <si>
    <t>Løn efter skat</t>
  </si>
  <si>
    <t>Børnepenge</t>
  </si>
  <si>
    <t>Boligstøtte</t>
  </si>
  <si>
    <t>Dagpenge, kontanthjælp, SU mv.</t>
  </si>
  <si>
    <t>Indtægter efter skat</t>
  </si>
  <si>
    <t>Personlig indkomst</t>
  </si>
  <si>
    <t>Før AM bidrag</t>
  </si>
  <si>
    <t>AM bidrag</t>
  </si>
  <si>
    <t>Efter AM bidrag</t>
  </si>
  <si>
    <t>Lønindkomst</t>
  </si>
  <si>
    <t>Ferietillæg</t>
  </si>
  <si>
    <t>Pensionsindbetalinger</t>
  </si>
  <si>
    <t>Personale goder</t>
  </si>
  <si>
    <t>Kapitalindkomst</t>
  </si>
  <si>
    <t>Renteindtægter</t>
  </si>
  <si>
    <t>Ligningsmæssige fradrag</t>
  </si>
  <si>
    <t>Fagligt kontingent</t>
  </si>
  <si>
    <t>Befordring</t>
  </si>
  <si>
    <t>Beskæftigelsesfradrag</t>
  </si>
  <si>
    <t>Håndværkerfradrag</t>
  </si>
  <si>
    <t>Skattepligtig indkomst</t>
  </si>
  <si>
    <t>Skatteberegning</t>
  </si>
  <si>
    <t>Procent</t>
  </si>
  <si>
    <t>Beløb</t>
  </si>
  <si>
    <t>Skat</t>
  </si>
  <si>
    <t>Bundskat</t>
  </si>
  <si>
    <t>Topskat</t>
  </si>
  <si>
    <t>Sundhedsbidrag</t>
  </si>
  <si>
    <t>Kommuneskat</t>
  </si>
  <si>
    <t>Kirkeskat</t>
  </si>
  <si>
    <t>Nedslag skatteloft</t>
  </si>
  <si>
    <t>Personfradrag, bundskat</t>
  </si>
  <si>
    <t>Personfradrag, sundhedsbidrag</t>
  </si>
  <si>
    <t>Personfradrag, kommuneskat</t>
  </si>
  <si>
    <t>Nedslag negativ kapitalindkomst</t>
  </si>
  <si>
    <t>Skat i alt inkl. AM bidrag</t>
  </si>
  <si>
    <t>Pr. år</t>
  </si>
  <si>
    <t>Pr. måned</t>
  </si>
  <si>
    <t>Udbetalt</t>
  </si>
  <si>
    <t>Lån til huset</t>
  </si>
  <si>
    <t>Andre lån</t>
  </si>
  <si>
    <t>Andre eksisterende lån</t>
  </si>
  <si>
    <t>Person 1</t>
  </si>
  <si>
    <t>Hovedstol</t>
  </si>
  <si>
    <t>Løbetid</t>
  </si>
  <si>
    <t>Afdragsfrihed</t>
  </si>
  <si>
    <t>Rentesats</t>
  </si>
  <si>
    <t>Restgæld</t>
  </si>
  <si>
    <t>Billån</t>
  </si>
  <si>
    <t>Forbrugslån 1</t>
  </si>
  <si>
    <t>Forbrugslån 2</t>
  </si>
  <si>
    <t>Forbrugslån 3</t>
  </si>
  <si>
    <t>Forbrugslån 4</t>
  </si>
  <si>
    <t>i år</t>
  </si>
  <si>
    <t>Huslån i alt</t>
  </si>
  <si>
    <t>Andre lån i alt</t>
  </si>
  <si>
    <t>inkl. evt. bidragssats</t>
  </si>
  <si>
    <t>Påkrævet samlet lån til hus:</t>
  </si>
  <si>
    <t>Indtastet samlet lån til hus</t>
  </si>
  <si>
    <t>Renteudgifter, andre lån</t>
  </si>
  <si>
    <t>Renteudgifter, huslån</t>
  </si>
  <si>
    <t>Restløbetid</t>
  </si>
  <si>
    <t>Tilbageværende</t>
  </si>
  <si>
    <t>afdragsfrihed i år</t>
  </si>
  <si>
    <t>Udgifter til bil/motorcykel</t>
  </si>
  <si>
    <t>Brændstof</t>
  </si>
  <si>
    <t>Ejerafgift</t>
  </si>
  <si>
    <t>Vedligehold og reparation</t>
  </si>
  <si>
    <t>Samlede udgifter til bil/motorcykel pr. år</t>
  </si>
  <si>
    <t>Halvårligt</t>
  </si>
  <si>
    <t>Udgifter til fritidshus</t>
  </si>
  <si>
    <t>Ejendomværdiskat</t>
  </si>
  <si>
    <t>Vedligeholdelse</t>
  </si>
  <si>
    <t>Andre faste udgifter</t>
  </si>
  <si>
    <t>Fagforening</t>
  </si>
  <si>
    <t>A-kasse</t>
  </si>
  <si>
    <t>Daginstitution/SFO</t>
  </si>
  <si>
    <t>Kabel TV</t>
  </si>
  <si>
    <t>Telefon og internet</t>
  </si>
  <si>
    <t>Medicin</t>
  </si>
  <si>
    <t>Sport og fritid</t>
  </si>
  <si>
    <t>Briller og kontaktlinser</t>
  </si>
  <si>
    <t>Tandlæge</t>
  </si>
  <si>
    <t>Sygesikring</t>
  </si>
  <si>
    <t>Ulykkesforsikring</t>
  </si>
  <si>
    <t>Samlede andre faste udgifter pr. år</t>
  </si>
  <si>
    <t>Variable udgifter</t>
  </si>
  <si>
    <t>Mad og drikke</t>
  </si>
  <si>
    <t>Tøj</t>
  </si>
  <si>
    <t>Gaver</t>
  </si>
  <si>
    <t>Rejser</t>
  </si>
  <si>
    <t>Restaurant og Café</t>
  </si>
  <si>
    <t>Aviser og ugeblade</t>
  </si>
  <si>
    <t>Foreninger</t>
  </si>
  <si>
    <t>Husholdning</t>
  </si>
  <si>
    <t>Frisør</t>
  </si>
  <si>
    <t>Samlede variable udgifter pr. år</t>
  </si>
  <si>
    <t>Person 2</t>
  </si>
  <si>
    <t>Gældsfaktor</t>
  </si>
  <si>
    <t>Økonomi</t>
  </si>
  <si>
    <t>Budget</t>
  </si>
  <si>
    <t>Faste udgifter</t>
  </si>
  <si>
    <t>Netto</t>
  </si>
  <si>
    <t>Huslån</t>
  </si>
  <si>
    <t>Andre udgifter</t>
  </si>
  <si>
    <t>Rådighedsbeløb pr. måned</t>
  </si>
  <si>
    <t>Låneydelser</t>
  </si>
  <si>
    <t>Udgifter til hus</t>
  </si>
  <si>
    <t>År</t>
  </si>
  <si>
    <t>Termin</t>
  </si>
  <si>
    <t>Afdrag</t>
  </si>
  <si>
    <t>Rente</t>
  </si>
  <si>
    <t>Ydelse</t>
  </si>
  <si>
    <t>Ydelse efter skat</t>
  </si>
  <si>
    <t>Afdragsfri</t>
  </si>
  <si>
    <t>Samlede udgifter til fritidshus pr. år</t>
  </si>
  <si>
    <t>Andre værdier</t>
  </si>
  <si>
    <t>Fritidshus</t>
  </si>
  <si>
    <t>Bil</t>
  </si>
  <si>
    <t>Værdi</t>
  </si>
  <si>
    <t>Aktier</t>
  </si>
  <si>
    <t>Obligationer</t>
  </si>
  <si>
    <t>Motorcykel</t>
  </si>
  <si>
    <t>Værdier i alt</t>
  </si>
  <si>
    <t>Forsikring i alt pr. år</t>
  </si>
  <si>
    <t>Lån til fritidshus</t>
  </si>
  <si>
    <t>Skattesats</t>
  </si>
  <si>
    <t>1. års renter</t>
  </si>
  <si>
    <t>Samlet</t>
  </si>
  <si>
    <t>Nye lån til huset</t>
  </si>
  <si>
    <t>Likviditet for huskøb</t>
  </si>
  <si>
    <t>Samlet gæld</t>
  </si>
  <si>
    <t>Samlet indkomst før skat</t>
  </si>
  <si>
    <t>* Værdien af renovering af huset er inkluderet</t>
  </si>
  <si>
    <r>
      <t xml:space="preserve">Samlede aktiver </t>
    </r>
    <r>
      <rPr>
        <sz val="10"/>
        <color theme="1"/>
        <rFont val="Calibri"/>
        <family val="2"/>
        <scheme val="minor"/>
      </rPr>
      <t>*</t>
    </r>
  </si>
  <si>
    <r>
      <t>Estimeret boligværdi</t>
    </r>
    <r>
      <rPr>
        <sz val="10"/>
        <color theme="1"/>
        <rFont val="Calibri"/>
        <family val="2"/>
        <scheme val="minor"/>
      </rPr>
      <t xml:space="preserve"> *</t>
    </r>
  </si>
  <si>
    <t>* Det estimeres at boligens værdi stiger med 2% hvert år</t>
  </si>
  <si>
    <t>Kun bolig</t>
  </si>
  <si>
    <r>
      <t>Startomkostninger</t>
    </r>
    <r>
      <rPr>
        <sz val="10"/>
        <color theme="1"/>
        <rFont val="Calibri"/>
        <family val="2"/>
        <scheme val="minor"/>
      </rPr>
      <t xml:space="preserve"> *</t>
    </r>
  </si>
  <si>
    <t>Restgæld i huset</t>
  </si>
  <si>
    <t>* Det antages, at der i gennemsnit påløber ca. 2% i startomkostninger på lånene, som lægges til hovedstolen</t>
  </si>
  <si>
    <t>Ansvarsfraskrivelse</t>
  </si>
  <si>
    <t>Dette budget for huskøb er lavet på baggrund af indtastninger fra brugeren i det udstillede budgetskema fra Bolig.guide.</t>
  </si>
  <si>
    <t>Bolig.guide har testet budgetskemaet grundigt for beregninger og fejl, men kan ikke udelukke at der vil være enkelte</t>
  </si>
  <si>
    <t xml:space="preserve">beregningsfejl eller tekniske fejl i materialet. Enhver brug af budgetskemaet er på eget ansvar og Bolig.guide fraskriver sig ethvert </t>
  </si>
  <si>
    <t>ansvar for fejl i beregninger og dertilhørende fejlagtige dispositioner, som kan blive taget i forbindelse med resultater fra vores</t>
  </si>
  <si>
    <t>budgetskema.</t>
  </si>
  <si>
    <t>Betaler kirkeskat?</t>
  </si>
  <si>
    <t>Ja</t>
  </si>
  <si>
    <t>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</si>
</sst>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indexed="64"/>
      </bottom>
      <diagonal/>
    </border>
    <border>
      <left/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3" borderId="0" xfId="0" applyFont="1" applyFill="1"/>
    <xf numFmtId="165" fontId="0" fillId="3" borderId="0" xfId="1" applyNumberFormat="1" applyFont="1" applyFill="1"/>
    <xf numFmtId="0" fontId="0" fillId="3" borderId="0" xfId="0" applyFill="1"/>
    <xf numFmtId="0" fontId="3" fillId="3" borderId="0" xfId="0" applyFont="1" applyFill="1"/>
    <xf numFmtId="0" fontId="0" fillId="3" borderId="0" xfId="0" applyFill="1" applyBorder="1"/>
    <xf numFmtId="165" fontId="0" fillId="0" borderId="0" xfId="1" applyNumberFormat="1" applyFont="1" applyFill="1" applyBorder="1"/>
    <xf numFmtId="0" fontId="0" fillId="3" borderId="0" xfId="0" applyFill="1" applyAlignment="1">
      <alignment horizontal="center"/>
    </xf>
    <xf numFmtId="165" fontId="0" fillId="3" borderId="0" xfId="1" applyNumberFormat="1" applyFont="1" applyFill="1" applyBorder="1" applyAlignment="1"/>
    <xf numFmtId="3" fontId="0" fillId="3" borderId="0" xfId="0" applyNumberFormat="1" applyFill="1"/>
    <xf numFmtId="165" fontId="0" fillId="3" borderId="0" xfId="0" applyNumberFormat="1" applyFill="1"/>
    <xf numFmtId="166" fontId="0" fillId="3" borderId="0" xfId="1" applyNumberFormat="1" applyFont="1" applyFill="1"/>
    <xf numFmtId="0" fontId="0" fillId="3" borderId="3" xfId="0" applyFill="1" applyBorder="1"/>
    <xf numFmtId="165" fontId="0" fillId="3" borderId="3" xfId="1" applyNumberFormat="1" applyFont="1" applyFill="1" applyBorder="1"/>
    <xf numFmtId="165" fontId="0" fillId="2" borderId="0" xfId="1" applyNumberFormat="1" applyFont="1" applyFill="1" applyBorder="1"/>
    <xf numFmtId="0" fontId="0" fillId="3" borderId="0" xfId="0" applyFont="1" applyFill="1"/>
    <xf numFmtId="3" fontId="0" fillId="3" borderId="3" xfId="0" applyNumberFormat="1" applyFill="1" applyBorder="1"/>
    <xf numFmtId="3" fontId="4" fillId="3" borderId="0" xfId="0" applyNumberFormat="1" applyFont="1" applyFill="1"/>
    <xf numFmtId="10" fontId="0" fillId="3" borderId="0" xfId="2" applyNumberFormat="1" applyFont="1" applyFill="1"/>
    <xf numFmtId="0" fontId="0" fillId="3" borderId="4" xfId="0" applyFill="1" applyBorder="1"/>
    <xf numFmtId="10" fontId="0" fillId="3" borderId="4" xfId="2" applyNumberFormat="1" applyFont="1" applyFill="1" applyBorder="1"/>
    <xf numFmtId="3" fontId="0" fillId="3" borderId="4" xfId="0" applyNumberFormat="1" applyFill="1" applyBorder="1"/>
    <xf numFmtId="3" fontId="0" fillId="3" borderId="0" xfId="0" applyNumberFormat="1" applyFill="1" applyBorder="1"/>
    <xf numFmtId="0" fontId="5" fillId="3" borderId="0" xfId="0" applyFont="1" applyFill="1"/>
    <xf numFmtId="0" fontId="6" fillId="3" borderId="0" xfId="0" applyFont="1" applyFill="1"/>
    <xf numFmtId="10" fontId="0" fillId="0" borderId="0" xfId="0" applyNumberFormat="1"/>
    <xf numFmtId="165" fontId="0" fillId="0" borderId="0" xfId="1" applyNumberFormat="1" applyFont="1"/>
    <xf numFmtId="0" fontId="0" fillId="2" borderId="5" xfId="0" applyFill="1" applyBorder="1"/>
    <xf numFmtId="165" fontId="0" fillId="2" borderId="6" xfId="1" applyNumberFormat="1" applyFont="1" applyFill="1" applyBorder="1"/>
    <xf numFmtId="0" fontId="0" fillId="2" borderId="7" xfId="0" applyFill="1" applyBorder="1"/>
    <xf numFmtId="165" fontId="0" fillId="2" borderId="8" xfId="1" applyNumberFormat="1" applyFont="1" applyFill="1" applyBorder="1"/>
    <xf numFmtId="0" fontId="0" fillId="2" borderId="9" xfId="0" applyFill="1" applyBorder="1"/>
    <xf numFmtId="165" fontId="0" fillId="2" borderId="10" xfId="1" applyNumberFormat="1" applyFont="1" applyFill="1" applyBorder="1"/>
    <xf numFmtId="0" fontId="0" fillId="2" borderId="11" xfId="0" applyFill="1" applyBorder="1"/>
    <xf numFmtId="165" fontId="0" fillId="2" borderId="12" xfId="1" applyNumberFormat="1" applyFont="1" applyFill="1" applyBorder="1"/>
    <xf numFmtId="0" fontId="7" fillId="2" borderId="7" xfId="0" applyFont="1" applyFill="1" applyBorder="1"/>
    <xf numFmtId="164" fontId="0" fillId="3" borderId="0" xfId="1" applyFont="1" applyFill="1"/>
    <xf numFmtId="165" fontId="0" fillId="3" borderId="0" xfId="1" applyNumberFormat="1" applyFont="1" applyFill="1" applyBorder="1"/>
    <xf numFmtId="165" fontId="2" fillId="3" borderId="0" xfId="1" applyNumberFormat="1" applyFont="1" applyFill="1"/>
    <xf numFmtId="165" fontId="0" fillId="3" borderId="0" xfId="1" applyNumberFormat="1" applyFont="1" applyFill="1" applyAlignment="1">
      <alignment horizontal="center"/>
    </xf>
    <xf numFmtId="164" fontId="0" fillId="0" borderId="0" xfId="1" applyFont="1"/>
    <xf numFmtId="9" fontId="0" fillId="0" borderId="0" xfId="2" applyFont="1"/>
    <xf numFmtId="165" fontId="0" fillId="2" borderId="3" xfId="1" applyNumberFormat="1" applyFont="1" applyFill="1" applyBorder="1"/>
    <xf numFmtId="165" fontId="0" fillId="0" borderId="0" xfId="0" applyNumberFormat="1"/>
    <xf numFmtId="0" fontId="0" fillId="2" borderId="15" xfId="0" applyFill="1" applyBorder="1"/>
    <xf numFmtId="165" fontId="0" fillId="2" borderId="16" xfId="1" applyNumberFormat="1" applyFont="1" applyFill="1" applyBorder="1"/>
    <xf numFmtId="0" fontId="0" fillId="2" borderId="17" xfId="0" applyFill="1" applyBorder="1"/>
    <xf numFmtId="165" fontId="0" fillId="2" borderId="18" xfId="1" applyNumberFormat="1" applyFont="1" applyFill="1" applyBorder="1"/>
    <xf numFmtId="0" fontId="0" fillId="2" borderId="19" xfId="0" applyFill="1" applyBorder="1"/>
    <xf numFmtId="165" fontId="0" fillId="2" borderId="20" xfId="1" applyNumberFormat="1" applyFont="1" applyFill="1" applyBorder="1"/>
    <xf numFmtId="0" fontId="0" fillId="2" borderId="21" xfId="0" applyFill="1" applyBorder="1"/>
    <xf numFmtId="165" fontId="0" fillId="2" borderId="22" xfId="1" applyNumberFormat="1" applyFont="1" applyFill="1" applyBorder="1"/>
    <xf numFmtId="165" fontId="0" fillId="2" borderId="13" xfId="1" applyNumberFormat="1" applyFont="1" applyFill="1" applyBorder="1"/>
    <xf numFmtId="165" fontId="0" fillId="2" borderId="0" xfId="1" applyNumberFormat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165" fontId="0" fillId="2" borderId="14" xfId="1" applyNumberFormat="1" applyFont="1" applyFill="1" applyBorder="1"/>
    <xf numFmtId="164" fontId="0" fillId="3" borderId="0" xfId="1" applyNumberFormat="1" applyFont="1" applyFill="1"/>
    <xf numFmtId="43" fontId="0" fillId="0" borderId="0" xfId="0" applyNumberFormat="1"/>
    <xf numFmtId="0" fontId="8" fillId="3" borderId="0" xfId="0" applyFont="1" applyFill="1"/>
    <xf numFmtId="0" fontId="0" fillId="3" borderId="0" xfId="0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5" fontId="0" fillId="2" borderId="24" xfId="1" applyNumberFormat="1" applyFont="1" applyFill="1" applyBorder="1" applyAlignment="1">
      <alignment horizontal="center"/>
    </xf>
    <xf numFmtId="165" fontId="0" fillId="2" borderId="25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5" fontId="0" fillId="2" borderId="27" xfId="1" applyNumberFormat="1" applyFont="1" applyFill="1" applyBorder="1"/>
    <xf numFmtId="0" fontId="0" fillId="2" borderId="28" xfId="0" applyFill="1" applyBorder="1" applyAlignment="1">
      <alignment horizontal="center"/>
    </xf>
    <xf numFmtId="165" fontId="0" fillId="2" borderId="29" xfId="1" applyNumberFormat="1" applyFont="1" applyFill="1" applyBorder="1"/>
    <xf numFmtId="165" fontId="0" fillId="2" borderId="30" xfId="1" applyNumberFormat="1" applyFont="1" applyFill="1" applyBorder="1"/>
    <xf numFmtId="43" fontId="0" fillId="3" borderId="0" xfId="0" applyNumberFormat="1" applyFill="1"/>
    <xf numFmtId="165" fontId="0" fillId="2" borderId="1" xfId="1" applyNumberFormat="1" applyFont="1" applyFill="1" applyBorder="1" applyProtection="1">
      <protection locked="0"/>
    </xf>
    <xf numFmtId="10" fontId="0" fillId="2" borderId="1" xfId="2" applyNumberFormat="1" applyFont="1" applyFill="1" applyBorder="1" applyProtection="1">
      <protection locked="0"/>
    </xf>
    <xf numFmtId="10" fontId="0" fillId="2" borderId="1" xfId="1" applyNumberFormat="1" applyFon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165" fontId="0" fillId="3" borderId="0" xfId="1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1" xfId="0" applyFill="1" applyBorder="1"/>
    <xf numFmtId="164" fontId="0" fillId="2" borderId="18" xfId="1" applyNumberFormat="1" applyFont="1" applyFill="1" applyBorder="1"/>
    <xf numFmtId="165" fontId="0" fillId="2" borderId="32" xfId="1" applyNumberFormat="1" applyFont="1" applyFill="1" applyBorder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colors>
    <mruColors>
      <color rgb="FFF3553B"/>
      <color rgb="FFEE8B40"/>
      <color rgb="FF40B6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25168907118549"/>
          <c:y val="3.1163232255542524E-2"/>
          <c:w val="0.82142131473109592"/>
          <c:h val="0.743409331296274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Resultat!$F$28</c:f>
              <c:strCache>
                <c:ptCount val="1"/>
                <c:pt idx="0">
                  <c:v>Restgæld i huset</c:v>
                </c:pt>
              </c:strCache>
            </c:strRef>
          </c:tx>
          <c:spPr>
            <a:ln w="19050" cap="rnd">
              <a:solidFill>
                <a:srgbClr val="F3553B"/>
              </a:solidFill>
              <a:round/>
            </a:ln>
            <a:effectLst/>
          </c:spPr>
          <c:marker>
            <c:symbol val="none"/>
          </c:marker>
          <c:xVal>
            <c:numRef>
              <c:f>Resultat!$E$29:$E$38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2026</c:v>
                </c:pt>
                <c:pt idx="6">
                  <c:v>2031</c:v>
                </c:pt>
                <c:pt idx="7">
                  <c:v>2036</c:v>
                </c:pt>
                <c:pt idx="8">
                  <c:v>2041</c:v>
                </c:pt>
                <c:pt idx="9">
                  <c:v>2047</c:v>
                </c:pt>
              </c:numCache>
            </c:numRef>
          </c:xVal>
          <c:yVal>
            <c:numRef>
              <c:f>Resultat!$F$29:$F$38</c:f>
              <c:numCache>
                <c:formatCode>_ * #,##0_ ;_ * \-#,##0_ ;_ * "-"??_ ;_ @_ </c:formatCode>
                <c:ptCount val="10"/>
                <c:pt idx="0">
                  <c:v>2295000</c:v>
                </c:pt>
                <c:pt idx="1">
                  <c:v>2255228.6809220584</c:v>
                </c:pt>
                <c:pt idx="2">
                  <c:v>2213933.2902914239</c:v>
                </c:pt>
                <c:pt idx="3">
                  <c:v>2171046.3011684222</c:v>
                </c:pt>
                <c:pt idx="4">
                  <c:v>2126496.9503013431</c:v>
                </c:pt>
                <c:pt idx="5">
                  <c:v>1876090.5614890154</c:v>
                </c:pt>
                <c:pt idx="6">
                  <c:v>1397166.1260153605</c:v>
                </c:pt>
                <c:pt idx="7">
                  <c:v>988743.56876586494</c:v>
                </c:pt>
                <c:pt idx="8">
                  <c:v>575442.53704226704</c:v>
                </c:pt>
                <c:pt idx="9">
                  <c:v>-1.8735590856522322E-10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Resultat!$G$28</c:f>
              <c:strCache>
                <c:ptCount val="1"/>
                <c:pt idx="0">
                  <c:v>Estimeret boligværdi *</c:v>
                </c:pt>
              </c:strCache>
            </c:strRef>
          </c:tx>
          <c:spPr>
            <a:ln w="19050" cap="rnd">
              <a:solidFill>
                <a:srgbClr val="40B65F"/>
              </a:solidFill>
              <a:round/>
            </a:ln>
            <a:effectLst/>
          </c:spPr>
          <c:marker>
            <c:symbol val="none"/>
          </c:marker>
          <c:xVal>
            <c:numRef>
              <c:f>Resultat!$E$29:$E$38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2026</c:v>
                </c:pt>
                <c:pt idx="6">
                  <c:v>2031</c:v>
                </c:pt>
                <c:pt idx="7">
                  <c:v>2036</c:v>
                </c:pt>
                <c:pt idx="8">
                  <c:v>2041</c:v>
                </c:pt>
                <c:pt idx="9">
                  <c:v>2047</c:v>
                </c:pt>
              </c:numCache>
            </c:numRef>
          </c:xVal>
          <c:yVal>
            <c:numRef>
              <c:f>Resultat!$G$29:$G$38</c:f>
              <c:numCache>
                <c:formatCode>_ * #,##0_ ;_ * \-#,##0_ ;_ * "-"??_ ;_ @_ </c:formatCode>
                <c:ptCount val="10"/>
                <c:pt idx="0">
                  <c:v>2700000</c:v>
                </c:pt>
                <c:pt idx="1">
                  <c:v>2754000</c:v>
                </c:pt>
                <c:pt idx="2">
                  <c:v>2809080</c:v>
                </c:pt>
                <c:pt idx="3">
                  <c:v>2865261.5999999996</c:v>
                </c:pt>
                <c:pt idx="4">
                  <c:v>2922566.8319999999</c:v>
                </c:pt>
                <c:pt idx="5">
                  <c:v>3226749.9352802392</c:v>
                </c:pt>
                <c:pt idx="6">
                  <c:v>3562592.6602697549</c:v>
                </c:pt>
                <c:pt idx="7">
                  <c:v>3933390.165825055</c:v>
                </c:pt>
                <c:pt idx="8">
                  <c:v>4342780.5735831074</c:v>
                </c:pt>
                <c:pt idx="9">
                  <c:v>4890676.2770790542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559400"/>
        <c:axId val="170647424"/>
      </c:scatterChart>
      <c:valAx>
        <c:axId val="2275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0647424"/>
        <c:crosses val="autoZero"/>
        <c:crossBetween val="midCat"/>
      </c:valAx>
      <c:valAx>
        <c:axId val="170647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27559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043123641802836"/>
          <c:y val="0.83800432025642813"/>
          <c:w val="0.72619278754539229"/>
          <c:h val="0.158881370284116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#'Husk&#248;b og l&#229;n'!A1"/><Relationship Id="rId3" Type="http://schemas.openxmlformats.org/officeDocument/2006/relationships/hyperlink" Target="#'Alm. budget'!A1"/><Relationship Id="rId7" Type="http://schemas.openxmlformats.org/officeDocument/2006/relationships/hyperlink" Target="#'Drift af hus'!A1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bolig.guide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Resultat!A1"/><Relationship Id="rId5" Type="http://schemas.openxmlformats.org/officeDocument/2006/relationships/hyperlink" Target="#Indkomst!A1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L&#229;n og v&#230;rdier'!A1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#'Drift af hus'!A1"/><Relationship Id="rId3" Type="http://schemas.openxmlformats.org/officeDocument/2006/relationships/hyperlink" Target="#'Alm. budget'!A1"/><Relationship Id="rId7" Type="http://schemas.openxmlformats.org/officeDocument/2006/relationships/hyperlink" Target="#'Husk&#248;b og l&#229;n'!A1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bolig.guide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Resultat!A1"/><Relationship Id="rId5" Type="http://schemas.openxmlformats.org/officeDocument/2006/relationships/hyperlink" Target="#Indkomst!A1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L&#229;n og v&#230;rdier'!A1"/><Relationship Id="rId1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#Indkomst!A1"/><Relationship Id="rId3" Type="http://schemas.openxmlformats.org/officeDocument/2006/relationships/hyperlink" Target="#'Alm. budget'!A1"/><Relationship Id="rId7" Type="http://schemas.openxmlformats.org/officeDocument/2006/relationships/hyperlink" Target="#'Husk&#248;b og l&#229;n'!A1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bolig.guide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Resultat!A1"/><Relationship Id="rId5" Type="http://schemas.openxmlformats.org/officeDocument/2006/relationships/hyperlink" Target="#'Drift af hus'!A1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L&#229;n og v&#230;rdier'!A1"/><Relationship Id="rId1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#'Alm. budget'!A1"/><Relationship Id="rId3" Type="http://schemas.openxmlformats.org/officeDocument/2006/relationships/hyperlink" Target="#Indkomst!A1"/><Relationship Id="rId7" Type="http://schemas.openxmlformats.org/officeDocument/2006/relationships/hyperlink" Target="#'Husk&#248;b og l&#229;n'!A1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bolig.guide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Resultat!A1"/><Relationship Id="rId5" Type="http://schemas.openxmlformats.org/officeDocument/2006/relationships/hyperlink" Target="#'Drift af hus'!A1"/><Relationship Id="rId10" Type="http://schemas.openxmlformats.org/officeDocument/2006/relationships/image" Target="../media/image5.png"/><Relationship Id="rId4" Type="http://schemas.openxmlformats.org/officeDocument/2006/relationships/image" Target="../media/image3.png"/><Relationship Id="rId9" Type="http://schemas.openxmlformats.org/officeDocument/2006/relationships/hyperlink" Target="#'L&#229;n og v&#230;rdier'!A1"/><Relationship Id="rId1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#'L&#229;n og v&#230;rdier'!A1"/><Relationship Id="rId3" Type="http://schemas.openxmlformats.org/officeDocument/2006/relationships/hyperlink" Target="#'Alm. budget'!A1"/><Relationship Id="rId7" Type="http://schemas.openxmlformats.org/officeDocument/2006/relationships/hyperlink" Target="#'Drift af hus'!A1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bolig.guide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Resultat!A1"/><Relationship Id="rId5" Type="http://schemas.openxmlformats.org/officeDocument/2006/relationships/hyperlink" Target="#Indkomst!A1"/><Relationship Id="rId10" Type="http://schemas.openxmlformats.org/officeDocument/2006/relationships/image" Target="../media/image8.png"/><Relationship Id="rId4" Type="http://schemas.openxmlformats.org/officeDocument/2006/relationships/image" Target="../media/image2.png"/><Relationship Id="rId9" Type="http://schemas.openxmlformats.org/officeDocument/2006/relationships/hyperlink" Target="#'Husk&#248;b og l&#229;n'!A1"/><Relationship Id="rId14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#Resultat!A1"/><Relationship Id="rId3" Type="http://schemas.openxmlformats.org/officeDocument/2006/relationships/hyperlink" Target="#'Alm. budget'!A1"/><Relationship Id="rId7" Type="http://schemas.openxmlformats.org/officeDocument/2006/relationships/hyperlink" Target="#'Drift af hus'!A1"/><Relationship Id="rId12" Type="http://schemas.openxmlformats.org/officeDocument/2006/relationships/image" Target="../media/image5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hyperlink" Target="#'L&#229;n og v&#230;rdier'!A1"/><Relationship Id="rId5" Type="http://schemas.openxmlformats.org/officeDocument/2006/relationships/hyperlink" Target="#Indkomst!A1"/><Relationship Id="rId10" Type="http://schemas.openxmlformats.org/officeDocument/2006/relationships/image" Target="../media/image8.png"/><Relationship Id="rId4" Type="http://schemas.openxmlformats.org/officeDocument/2006/relationships/image" Target="../media/image2.png"/><Relationship Id="rId9" Type="http://schemas.openxmlformats.org/officeDocument/2006/relationships/hyperlink" Target="#'Husk&#248;b og l&#229;n'!A1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1</xdr:col>
      <xdr:colOff>2085700</xdr:colOff>
      <xdr:row>3</xdr:row>
      <xdr:rowOff>9458</xdr:rowOff>
    </xdr:to>
    <xdr:pic>
      <xdr:nvPicPr>
        <xdr:cNvPr id="4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47625"/>
          <a:ext cx="2200000" cy="533333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1333500</xdr:colOff>
      <xdr:row>1</xdr:row>
      <xdr:rowOff>66675</xdr:rowOff>
    </xdr:from>
    <xdr:to>
      <xdr:col>6</xdr:col>
      <xdr:colOff>47473</xdr:colOff>
      <xdr:row>2</xdr:row>
      <xdr:rowOff>152365</xdr:rowOff>
    </xdr:to>
    <xdr:pic>
      <xdr:nvPicPr>
        <xdr:cNvPr id="5" name="Billed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76925" y="257175"/>
          <a:ext cx="1219048" cy="2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1</xdr:row>
      <xdr:rowOff>57150</xdr:rowOff>
    </xdr:from>
    <xdr:to>
      <xdr:col>4</xdr:col>
      <xdr:colOff>1323845</xdr:colOff>
      <xdr:row>2</xdr:row>
      <xdr:rowOff>152364</xdr:rowOff>
    </xdr:to>
    <xdr:pic>
      <xdr:nvPicPr>
        <xdr:cNvPr id="6" name="Billed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29175" y="247650"/>
          <a:ext cx="1038095" cy="285714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</xdr:colOff>
      <xdr:row>1</xdr:row>
      <xdr:rowOff>66675</xdr:rowOff>
    </xdr:from>
    <xdr:to>
      <xdr:col>4</xdr:col>
      <xdr:colOff>304654</xdr:colOff>
      <xdr:row>2</xdr:row>
      <xdr:rowOff>142842</xdr:rowOff>
    </xdr:to>
    <xdr:pic>
      <xdr:nvPicPr>
        <xdr:cNvPr id="7" name="Billede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76650" y="257175"/>
          <a:ext cx="1171429" cy="266667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1</xdr:row>
      <xdr:rowOff>76200</xdr:rowOff>
    </xdr:from>
    <xdr:to>
      <xdr:col>7</xdr:col>
      <xdr:colOff>228411</xdr:colOff>
      <xdr:row>2</xdr:row>
      <xdr:rowOff>142843</xdr:rowOff>
    </xdr:to>
    <xdr:pic>
      <xdr:nvPicPr>
        <xdr:cNvPr id="9" name="Billede 8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43750" y="266700"/>
          <a:ext cx="1514286" cy="257143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1</xdr:row>
      <xdr:rowOff>66675</xdr:rowOff>
    </xdr:from>
    <xdr:to>
      <xdr:col>8</xdr:col>
      <xdr:colOff>95148</xdr:colOff>
      <xdr:row>2</xdr:row>
      <xdr:rowOff>152365</xdr:rowOff>
    </xdr:to>
    <xdr:pic>
      <xdr:nvPicPr>
        <xdr:cNvPr id="10" name="Billede 9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724900" y="257175"/>
          <a:ext cx="819048" cy="2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2466975</xdr:colOff>
      <xdr:row>1</xdr:row>
      <xdr:rowOff>76200</xdr:rowOff>
    </xdr:from>
    <xdr:to>
      <xdr:col>2</xdr:col>
      <xdr:colOff>599975</xdr:colOff>
      <xdr:row>2</xdr:row>
      <xdr:rowOff>152367</xdr:rowOff>
    </xdr:to>
    <xdr:pic>
      <xdr:nvPicPr>
        <xdr:cNvPr id="2" name="Billede 1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847975" y="266700"/>
          <a:ext cx="800000" cy="2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2</xdr:col>
      <xdr:colOff>580750</xdr:colOff>
      <xdr:row>3</xdr:row>
      <xdr:rowOff>9458</xdr:rowOff>
    </xdr:to>
    <xdr:pic>
      <xdr:nvPicPr>
        <xdr:cNvPr id="3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47625"/>
          <a:ext cx="2200000" cy="53333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1828800</xdr:colOff>
      <xdr:row>1</xdr:row>
      <xdr:rowOff>66675</xdr:rowOff>
    </xdr:from>
    <xdr:to>
      <xdr:col>9</xdr:col>
      <xdr:colOff>304800</xdr:colOff>
      <xdr:row>2</xdr:row>
      <xdr:rowOff>152365</xdr:rowOff>
    </xdr:to>
    <xdr:pic>
      <xdr:nvPicPr>
        <xdr:cNvPr id="4" name="Billed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81700" y="257175"/>
          <a:ext cx="1209675" cy="2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762000</xdr:colOff>
      <xdr:row>1</xdr:row>
      <xdr:rowOff>57150</xdr:rowOff>
    </xdr:from>
    <xdr:to>
      <xdr:col>6</xdr:col>
      <xdr:colOff>1800095</xdr:colOff>
      <xdr:row>2</xdr:row>
      <xdr:rowOff>152364</xdr:rowOff>
    </xdr:to>
    <xdr:pic>
      <xdr:nvPicPr>
        <xdr:cNvPr id="5" name="Billede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14900" y="247650"/>
          <a:ext cx="1038095" cy="285714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</xdr:row>
      <xdr:rowOff>57150</xdr:rowOff>
    </xdr:from>
    <xdr:to>
      <xdr:col>5</xdr:col>
      <xdr:colOff>66575</xdr:colOff>
      <xdr:row>2</xdr:row>
      <xdr:rowOff>142840</xdr:rowOff>
    </xdr:to>
    <xdr:pic>
      <xdr:nvPicPr>
        <xdr:cNvPr id="7" name="Billede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09875" y="247650"/>
          <a:ext cx="800000" cy="2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361950</xdr:colOff>
      <xdr:row>1</xdr:row>
      <xdr:rowOff>76200</xdr:rowOff>
    </xdr:from>
    <xdr:to>
      <xdr:col>11</xdr:col>
      <xdr:colOff>457011</xdr:colOff>
      <xdr:row>2</xdr:row>
      <xdr:rowOff>142843</xdr:rowOff>
    </xdr:to>
    <xdr:pic>
      <xdr:nvPicPr>
        <xdr:cNvPr id="8" name="Billede 7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248525" y="266700"/>
          <a:ext cx="1514286" cy="257143"/>
        </a:xfrm>
        <a:prstGeom prst="rect">
          <a:avLst/>
        </a:prstGeom>
      </xdr:spPr>
    </xdr:pic>
    <xdr:clientData/>
  </xdr:twoCellAnchor>
  <xdr:twoCellAnchor editAs="oneCell">
    <xdr:from>
      <xdr:col>11</xdr:col>
      <xdr:colOff>514350</xdr:colOff>
      <xdr:row>1</xdr:row>
      <xdr:rowOff>66675</xdr:rowOff>
    </xdr:from>
    <xdr:to>
      <xdr:col>13</xdr:col>
      <xdr:colOff>114198</xdr:colOff>
      <xdr:row>2</xdr:row>
      <xdr:rowOff>152365</xdr:rowOff>
    </xdr:to>
    <xdr:pic>
      <xdr:nvPicPr>
        <xdr:cNvPr id="9" name="Billede 8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820150" y="257175"/>
          <a:ext cx="819048" cy="276190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1</xdr:row>
      <xdr:rowOff>76200</xdr:rowOff>
    </xdr:from>
    <xdr:to>
      <xdr:col>6</xdr:col>
      <xdr:colOff>685660</xdr:colOff>
      <xdr:row>2</xdr:row>
      <xdr:rowOff>161890</xdr:rowOff>
    </xdr:to>
    <xdr:pic>
      <xdr:nvPicPr>
        <xdr:cNvPr id="10" name="Billede 9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714750" y="266700"/>
          <a:ext cx="1123810" cy="2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1</xdr:col>
      <xdr:colOff>2085700</xdr:colOff>
      <xdr:row>3</xdr:row>
      <xdr:rowOff>9458</xdr:rowOff>
    </xdr:to>
    <xdr:pic>
      <xdr:nvPicPr>
        <xdr:cNvPr id="3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47625"/>
          <a:ext cx="2200000" cy="533333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1</xdr:row>
      <xdr:rowOff>66675</xdr:rowOff>
    </xdr:from>
    <xdr:to>
      <xdr:col>6</xdr:col>
      <xdr:colOff>1466698</xdr:colOff>
      <xdr:row>2</xdr:row>
      <xdr:rowOff>152365</xdr:rowOff>
    </xdr:to>
    <xdr:pic>
      <xdr:nvPicPr>
        <xdr:cNvPr id="4" name="Billed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76925" y="257175"/>
          <a:ext cx="1219048" cy="27619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1</xdr:row>
      <xdr:rowOff>66675</xdr:rowOff>
    </xdr:from>
    <xdr:to>
      <xdr:col>4</xdr:col>
      <xdr:colOff>771379</xdr:colOff>
      <xdr:row>2</xdr:row>
      <xdr:rowOff>142842</xdr:rowOff>
    </xdr:to>
    <xdr:pic>
      <xdr:nvPicPr>
        <xdr:cNvPr id="6" name="Billed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29025" y="257175"/>
          <a:ext cx="1171429" cy="2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</xdr:row>
      <xdr:rowOff>57150</xdr:rowOff>
    </xdr:from>
    <xdr:to>
      <xdr:col>3</xdr:col>
      <xdr:colOff>228500</xdr:colOff>
      <xdr:row>2</xdr:row>
      <xdr:rowOff>142840</xdr:rowOff>
    </xdr:to>
    <xdr:pic>
      <xdr:nvPicPr>
        <xdr:cNvPr id="7" name="Billede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52750" y="247650"/>
          <a:ext cx="800000" cy="2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1485900</xdr:colOff>
      <xdr:row>1</xdr:row>
      <xdr:rowOff>76200</xdr:rowOff>
    </xdr:from>
    <xdr:to>
      <xdr:col>8</xdr:col>
      <xdr:colOff>18861</xdr:colOff>
      <xdr:row>2</xdr:row>
      <xdr:rowOff>142843</xdr:rowOff>
    </xdr:to>
    <xdr:pic>
      <xdr:nvPicPr>
        <xdr:cNvPr id="8" name="Billede 7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15175" y="266700"/>
          <a:ext cx="1514286" cy="257143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123825</xdr:colOff>
      <xdr:row>1</xdr:row>
      <xdr:rowOff>66675</xdr:rowOff>
    </xdr:from>
    <xdr:to>
      <xdr:col>9</xdr:col>
      <xdr:colOff>276123</xdr:colOff>
      <xdr:row>2</xdr:row>
      <xdr:rowOff>152365</xdr:rowOff>
    </xdr:to>
    <xdr:pic>
      <xdr:nvPicPr>
        <xdr:cNvPr id="9" name="Billede 8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734425" y="257175"/>
          <a:ext cx="819048" cy="2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809625</xdr:colOff>
      <xdr:row>1</xdr:row>
      <xdr:rowOff>66675</xdr:rowOff>
    </xdr:from>
    <xdr:to>
      <xdr:col>6</xdr:col>
      <xdr:colOff>199901</xdr:colOff>
      <xdr:row>2</xdr:row>
      <xdr:rowOff>161889</xdr:rowOff>
    </xdr:to>
    <xdr:pic>
      <xdr:nvPicPr>
        <xdr:cNvPr id="10" name="Billede 9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838700" y="257175"/>
          <a:ext cx="990476" cy="2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1</xdr:col>
      <xdr:colOff>2085700</xdr:colOff>
      <xdr:row>3</xdr:row>
      <xdr:rowOff>9458</xdr:rowOff>
    </xdr:to>
    <xdr:pic>
      <xdr:nvPicPr>
        <xdr:cNvPr id="9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47625"/>
          <a:ext cx="2200000" cy="533333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</xdr:row>
      <xdr:rowOff>57150</xdr:rowOff>
    </xdr:from>
    <xdr:to>
      <xdr:col>6</xdr:col>
      <xdr:colOff>1123820</xdr:colOff>
      <xdr:row>2</xdr:row>
      <xdr:rowOff>152364</xdr:rowOff>
    </xdr:to>
    <xdr:pic>
      <xdr:nvPicPr>
        <xdr:cNvPr id="11" name="Billede 10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00625" y="247650"/>
          <a:ext cx="1038095" cy="285714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1</xdr:row>
      <xdr:rowOff>66675</xdr:rowOff>
    </xdr:from>
    <xdr:to>
      <xdr:col>6</xdr:col>
      <xdr:colOff>37954</xdr:colOff>
      <xdr:row>2</xdr:row>
      <xdr:rowOff>142842</xdr:rowOff>
    </xdr:to>
    <xdr:pic>
      <xdr:nvPicPr>
        <xdr:cNvPr id="12" name="Billede 1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9525" y="257175"/>
          <a:ext cx="1171429" cy="2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</xdr:row>
      <xdr:rowOff>57150</xdr:rowOff>
    </xdr:from>
    <xdr:to>
      <xdr:col>4</xdr:col>
      <xdr:colOff>228500</xdr:colOff>
      <xdr:row>2</xdr:row>
      <xdr:rowOff>142840</xdr:rowOff>
    </xdr:to>
    <xdr:pic>
      <xdr:nvPicPr>
        <xdr:cNvPr id="13" name="Billede 12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095625" y="247650"/>
          <a:ext cx="800000" cy="27619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1</xdr:row>
      <xdr:rowOff>76200</xdr:rowOff>
    </xdr:from>
    <xdr:to>
      <xdr:col>9</xdr:col>
      <xdr:colOff>657036</xdr:colOff>
      <xdr:row>2</xdr:row>
      <xdr:rowOff>142843</xdr:rowOff>
    </xdr:to>
    <xdr:pic>
      <xdr:nvPicPr>
        <xdr:cNvPr id="14" name="Billede 13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81875" y="266700"/>
          <a:ext cx="1514286" cy="257143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1</xdr:row>
      <xdr:rowOff>66675</xdr:rowOff>
    </xdr:from>
    <xdr:to>
      <xdr:col>11</xdr:col>
      <xdr:colOff>161823</xdr:colOff>
      <xdr:row>2</xdr:row>
      <xdr:rowOff>152365</xdr:rowOff>
    </xdr:to>
    <xdr:pic>
      <xdr:nvPicPr>
        <xdr:cNvPr id="15" name="Billede 14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001125" y="257175"/>
          <a:ext cx="819048" cy="2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1162050</xdr:colOff>
      <xdr:row>1</xdr:row>
      <xdr:rowOff>57150</xdr:rowOff>
    </xdr:from>
    <xdr:to>
      <xdr:col>6</xdr:col>
      <xdr:colOff>2390621</xdr:colOff>
      <xdr:row>2</xdr:row>
      <xdr:rowOff>171412</xdr:rowOff>
    </xdr:to>
    <xdr:pic>
      <xdr:nvPicPr>
        <xdr:cNvPr id="16" name="Billede 15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76950" y="247650"/>
          <a:ext cx="1228571" cy="3047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2</xdr:col>
      <xdr:colOff>628375</xdr:colOff>
      <xdr:row>3</xdr:row>
      <xdr:rowOff>9458</xdr:rowOff>
    </xdr:to>
    <xdr:pic>
      <xdr:nvPicPr>
        <xdr:cNvPr id="10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47625"/>
          <a:ext cx="2200000" cy="533333"/>
        </a:xfrm>
        <a:prstGeom prst="rect">
          <a:avLst/>
        </a:prstGeom>
      </xdr:spPr>
    </xdr:pic>
    <xdr:clientData/>
  </xdr:twoCellAnchor>
  <xdr:twoCellAnchor editAs="oneCell">
    <xdr:from>
      <xdr:col>5</xdr:col>
      <xdr:colOff>923925</xdr:colOff>
      <xdr:row>1</xdr:row>
      <xdr:rowOff>66675</xdr:rowOff>
    </xdr:from>
    <xdr:to>
      <xdr:col>6</xdr:col>
      <xdr:colOff>1123798</xdr:colOff>
      <xdr:row>2</xdr:row>
      <xdr:rowOff>152365</xdr:rowOff>
    </xdr:to>
    <xdr:pic>
      <xdr:nvPicPr>
        <xdr:cNvPr id="11" name="Billede 10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43575" y="257175"/>
          <a:ext cx="1219048" cy="2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1295400</xdr:colOff>
      <xdr:row>1</xdr:row>
      <xdr:rowOff>57150</xdr:rowOff>
    </xdr:from>
    <xdr:to>
      <xdr:col>5</xdr:col>
      <xdr:colOff>847595</xdr:colOff>
      <xdr:row>2</xdr:row>
      <xdr:rowOff>152364</xdr:rowOff>
    </xdr:to>
    <xdr:pic>
      <xdr:nvPicPr>
        <xdr:cNvPr id="12" name="Billede 1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29150" y="247650"/>
          <a:ext cx="1038095" cy="285714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1</xdr:row>
      <xdr:rowOff>66675</xdr:rowOff>
    </xdr:from>
    <xdr:to>
      <xdr:col>4</xdr:col>
      <xdr:colOff>1295254</xdr:colOff>
      <xdr:row>2</xdr:row>
      <xdr:rowOff>142842</xdr:rowOff>
    </xdr:to>
    <xdr:pic>
      <xdr:nvPicPr>
        <xdr:cNvPr id="13" name="Billede 12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57575" y="257175"/>
          <a:ext cx="1171429" cy="2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1</xdr:row>
      <xdr:rowOff>57150</xdr:rowOff>
    </xdr:from>
    <xdr:to>
      <xdr:col>4</xdr:col>
      <xdr:colOff>85625</xdr:colOff>
      <xdr:row>2</xdr:row>
      <xdr:rowOff>142840</xdr:rowOff>
    </xdr:to>
    <xdr:pic>
      <xdr:nvPicPr>
        <xdr:cNvPr id="14" name="Billede 13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19375" y="247650"/>
          <a:ext cx="800000" cy="2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390525</xdr:colOff>
      <xdr:row>1</xdr:row>
      <xdr:rowOff>66675</xdr:rowOff>
    </xdr:from>
    <xdr:to>
      <xdr:col>8</xdr:col>
      <xdr:colOff>1209573</xdr:colOff>
      <xdr:row>2</xdr:row>
      <xdr:rowOff>152365</xdr:rowOff>
    </xdr:to>
    <xdr:pic>
      <xdr:nvPicPr>
        <xdr:cNvPr id="16" name="Billede 15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629650" y="257175"/>
          <a:ext cx="819048" cy="2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1171575</xdr:colOff>
      <xdr:row>1</xdr:row>
      <xdr:rowOff>76200</xdr:rowOff>
    </xdr:from>
    <xdr:to>
      <xdr:col>8</xdr:col>
      <xdr:colOff>295085</xdr:colOff>
      <xdr:row>2</xdr:row>
      <xdr:rowOff>152367</xdr:rowOff>
    </xdr:to>
    <xdr:pic>
      <xdr:nvPicPr>
        <xdr:cNvPr id="17" name="Billede 16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010400" y="266700"/>
          <a:ext cx="1523810" cy="266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1</xdr:col>
      <xdr:colOff>2190475</xdr:colOff>
      <xdr:row>3</xdr:row>
      <xdr:rowOff>9458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47625"/>
          <a:ext cx="2200000" cy="533333"/>
        </a:xfrm>
        <a:prstGeom prst="rect">
          <a:avLst/>
        </a:prstGeom>
      </xdr:spPr>
    </xdr:pic>
    <xdr:clientData/>
  </xdr:twoCellAnchor>
  <xdr:twoCellAnchor>
    <xdr:from>
      <xdr:col>1</xdr:col>
      <xdr:colOff>28574</xdr:colOff>
      <xdr:row>27</xdr:row>
      <xdr:rowOff>123825</xdr:rowOff>
    </xdr:from>
    <xdr:to>
      <xdr:col>3</xdr:col>
      <xdr:colOff>190500</xdr:colOff>
      <xdr:row>41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581025</xdr:colOff>
      <xdr:row>1</xdr:row>
      <xdr:rowOff>66675</xdr:rowOff>
    </xdr:from>
    <xdr:to>
      <xdr:col>6</xdr:col>
      <xdr:colOff>333223</xdr:colOff>
      <xdr:row>2</xdr:row>
      <xdr:rowOff>152365</xdr:rowOff>
    </xdr:to>
    <xdr:pic>
      <xdr:nvPicPr>
        <xdr:cNvPr id="15" name="Billede 1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29350" y="257175"/>
          <a:ext cx="1219048" cy="27619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962025</xdr:colOff>
      <xdr:row>1</xdr:row>
      <xdr:rowOff>57150</xdr:rowOff>
    </xdr:from>
    <xdr:to>
      <xdr:col>5</xdr:col>
      <xdr:colOff>533270</xdr:colOff>
      <xdr:row>2</xdr:row>
      <xdr:rowOff>152364</xdr:rowOff>
    </xdr:to>
    <xdr:pic>
      <xdr:nvPicPr>
        <xdr:cNvPr id="16" name="Billede 1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43500" y="247650"/>
          <a:ext cx="1038095" cy="285714"/>
        </a:xfrm>
        <a:prstGeom prst="rect">
          <a:avLst/>
        </a:prstGeom>
      </xdr:spPr>
    </xdr:pic>
    <xdr:clientData fPrintsWithSheet="0"/>
  </xdr:twoCellAnchor>
  <xdr:twoCellAnchor editAs="oneCell">
    <xdr:from>
      <xdr:col>3</xdr:col>
      <xdr:colOff>295275</xdr:colOff>
      <xdr:row>1</xdr:row>
      <xdr:rowOff>66675</xdr:rowOff>
    </xdr:from>
    <xdr:to>
      <xdr:col>4</xdr:col>
      <xdr:colOff>961879</xdr:colOff>
      <xdr:row>2</xdr:row>
      <xdr:rowOff>142842</xdr:rowOff>
    </xdr:to>
    <xdr:pic>
      <xdr:nvPicPr>
        <xdr:cNvPr id="17" name="Billede 1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71925" y="257175"/>
          <a:ext cx="1171429" cy="266667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304800</xdr:colOff>
      <xdr:row>1</xdr:row>
      <xdr:rowOff>57150</xdr:rowOff>
    </xdr:from>
    <xdr:to>
      <xdr:col>3</xdr:col>
      <xdr:colOff>218975</xdr:colOff>
      <xdr:row>2</xdr:row>
      <xdr:rowOff>142840</xdr:rowOff>
    </xdr:to>
    <xdr:pic>
      <xdr:nvPicPr>
        <xdr:cNvPr id="18" name="Billede 17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095625" y="247650"/>
          <a:ext cx="800000" cy="276190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371475</xdr:colOff>
      <xdr:row>1</xdr:row>
      <xdr:rowOff>76200</xdr:rowOff>
    </xdr:from>
    <xdr:to>
      <xdr:col>7</xdr:col>
      <xdr:colOff>418911</xdr:colOff>
      <xdr:row>2</xdr:row>
      <xdr:rowOff>142843</xdr:rowOff>
    </xdr:to>
    <xdr:pic>
      <xdr:nvPicPr>
        <xdr:cNvPr id="19" name="Billede 18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486650" y="266700"/>
          <a:ext cx="1514286" cy="257143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447675</xdr:colOff>
      <xdr:row>1</xdr:row>
      <xdr:rowOff>57150</xdr:rowOff>
    </xdr:from>
    <xdr:to>
      <xdr:col>8</xdr:col>
      <xdr:colOff>285643</xdr:colOff>
      <xdr:row>2</xdr:row>
      <xdr:rowOff>133317</xdr:rowOff>
    </xdr:to>
    <xdr:pic>
      <xdr:nvPicPr>
        <xdr:cNvPr id="21" name="Billede 20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029700" y="247650"/>
          <a:ext cx="857143" cy="266667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3"/>
  <sheetViews>
    <sheetView tabSelected="1" workbookViewId="0">
      <selection activeCell="H35" sqref="H35"/>
    </sheetView>
  </sheetViews>
  <sheetFormatPr defaultRowHeight="15" x14ac:dyDescent="0.25"/>
  <cols>
    <col min="1" max="1" width="5.7109375" style="3" customWidth="1"/>
    <col min="2" max="2" width="40" style="3" customWidth="1"/>
    <col min="3" max="3" width="13.28515625" style="2" customWidth="1"/>
    <col min="4" max="4" width="9.140625" style="3"/>
    <col min="5" max="5" width="22.28515625" style="3" customWidth="1"/>
    <col min="6" max="6" width="15.28515625" style="3" customWidth="1"/>
    <col min="7" max="7" width="20.7109375" style="3" customWidth="1"/>
    <col min="8" max="8" width="15.28515625" style="3" customWidth="1"/>
    <col min="9" max="9" width="18.7109375" style="3" customWidth="1"/>
    <col min="10" max="10" width="13.28515625" style="3" customWidth="1"/>
    <col min="11" max="11" width="9.5703125" style="3" bestFit="1" customWidth="1"/>
    <col min="12" max="16384" width="9.140625" style="3"/>
  </cols>
  <sheetData>
    <row r="5" spans="2:11" x14ac:dyDescent="0.25">
      <c r="G5" s="7" t="s">
        <v>81</v>
      </c>
      <c r="H5" s="7" t="s">
        <v>79</v>
      </c>
      <c r="I5" s="7" t="s">
        <v>80</v>
      </c>
    </row>
    <row r="6" spans="2:11" x14ac:dyDescent="0.25">
      <c r="B6" s="4" t="s">
        <v>0</v>
      </c>
      <c r="E6" s="1" t="s">
        <v>74</v>
      </c>
      <c r="F6" s="7" t="s">
        <v>78</v>
      </c>
      <c r="G6" s="7" t="s">
        <v>91</v>
      </c>
      <c r="H6" s="7" t="s">
        <v>88</v>
      </c>
      <c r="I6" s="7" t="s">
        <v>88</v>
      </c>
      <c r="J6" s="7" t="s">
        <v>29</v>
      </c>
    </row>
    <row r="7" spans="2:11" x14ac:dyDescent="0.25">
      <c r="B7" s="5" t="s">
        <v>1</v>
      </c>
      <c r="C7" s="70">
        <v>2400000</v>
      </c>
      <c r="E7" s="3" t="s">
        <v>9</v>
      </c>
      <c r="F7" s="70">
        <v>500000</v>
      </c>
      <c r="G7" s="71">
        <v>0.05</v>
      </c>
      <c r="H7" s="70">
        <v>15</v>
      </c>
      <c r="I7" s="70">
        <v>0</v>
      </c>
      <c r="J7" s="2">
        <f>Lån!E8</f>
        <v>48531.45737617182</v>
      </c>
      <c r="K7" s="2"/>
    </row>
    <row r="8" spans="2:11" x14ac:dyDescent="0.25">
      <c r="B8" s="5" t="s">
        <v>2</v>
      </c>
      <c r="C8" s="70">
        <v>10000</v>
      </c>
      <c r="E8" s="3" t="s">
        <v>10</v>
      </c>
      <c r="F8" s="70">
        <v>1100000</v>
      </c>
      <c r="G8" s="71">
        <v>0.03</v>
      </c>
      <c r="H8" s="70">
        <v>30</v>
      </c>
      <c r="I8" s="70">
        <v>10</v>
      </c>
      <c r="J8" s="2">
        <f>Lån!M8</f>
        <v>33660</v>
      </c>
      <c r="K8" s="2"/>
    </row>
    <row r="9" spans="2:11" x14ac:dyDescent="0.25">
      <c r="B9" s="5" t="s">
        <v>5</v>
      </c>
      <c r="C9" s="70">
        <v>10000</v>
      </c>
      <c r="E9" s="3" t="s">
        <v>11</v>
      </c>
      <c r="F9" s="70">
        <v>650000</v>
      </c>
      <c r="G9" s="71">
        <v>0.02</v>
      </c>
      <c r="H9" s="70">
        <v>30</v>
      </c>
      <c r="I9" s="70">
        <v>0</v>
      </c>
      <c r="J9" s="2">
        <f>Lån!U8</f>
        <v>29442.63711492543</v>
      </c>
      <c r="K9" s="2"/>
    </row>
    <row r="10" spans="2:11" x14ac:dyDescent="0.25">
      <c r="B10" s="5" t="s">
        <v>4</v>
      </c>
      <c r="C10" s="70">
        <v>15000</v>
      </c>
      <c r="E10" s="3" t="s">
        <v>89</v>
      </c>
      <c r="F10" s="10">
        <f>SUM(F7:F9)</f>
        <v>2250000</v>
      </c>
      <c r="J10" s="10">
        <f>SUM(J7:J9)</f>
        <v>111634.09449109725</v>
      </c>
      <c r="K10" s="2"/>
    </row>
    <row r="11" spans="2:11" x14ac:dyDescent="0.25">
      <c r="B11" s="5" t="s">
        <v>3</v>
      </c>
      <c r="C11" s="70">
        <v>300000</v>
      </c>
      <c r="E11" s="3" t="s">
        <v>173</v>
      </c>
      <c r="F11" s="10">
        <f>F10*0.02</f>
        <v>45000</v>
      </c>
    </row>
    <row r="12" spans="2:11" x14ac:dyDescent="0.25">
      <c r="B12" s="5" t="s">
        <v>7</v>
      </c>
      <c r="C12" s="70">
        <v>0</v>
      </c>
      <c r="E12" s="24" t="s">
        <v>175</v>
      </c>
      <c r="F12" s="10"/>
    </row>
    <row r="13" spans="2:11" x14ac:dyDescent="0.25">
      <c r="B13" s="5" t="s">
        <v>7</v>
      </c>
      <c r="C13" s="70">
        <v>0</v>
      </c>
    </row>
    <row r="14" spans="2:11" x14ac:dyDescent="0.25">
      <c r="B14" s="5" t="s">
        <v>6</v>
      </c>
      <c r="C14" s="6">
        <f>SUM(C7:C13)</f>
        <v>2735000</v>
      </c>
    </row>
    <row r="16" spans="2:11" x14ac:dyDescent="0.25">
      <c r="B16" s="4" t="s">
        <v>8</v>
      </c>
    </row>
    <row r="17" spans="2:3" x14ac:dyDescent="0.25">
      <c r="B17" s="5" t="s">
        <v>8</v>
      </c>
      <c r="C17" s="70">
        <v>500000</v>
      </c>
    </row>
    <row r="18" spans="2:3" x14ac:dyDescent="0.25">
      <c r="C18" s="3"/>
    </row>
    <row r="19" spans="2:3" x14ac:dyDescent="0.25">
      <c r="B19" s="3" t="str">
        <f>"Din opsparing udgør " &amp; ROUND(C17/C7*100,0) &amp; " % af købesummen"</f>
        <v>Din opsparing udgør 21 % af købesummen</v>
      </c>
    </row>
    <row r="21" spans="2:3" x14ac:dyDescent="0.25">
      <c r="B21" s="5" t="s">
        <v>92</v>
      </c>
      <c r="C21" s="8">
        <f>C14-C17</f>
        <v>2235000</v>
      </c>
    </row>
    <row r="22" spans="2:3" x14ac:dyDescent="0.25">
      <c r="B22" s="12" t="s">
        <v>93</v>
      </c>
      <c r="C22" s="13">
        <f>F10</f>
        <v>2250000</v>
      </c>
    </row>
    <row r="23" spans="2:3" x14ac:dyDescent="0.25">
      <c r="B23" s="3" t="str">
        <f>IF(C23&lt;0,"Det mangler du for, at kunne betale huset","Beløb i overskudslikviditet")</f>
        <v>Beløb i overskudslikviditet</v>
      </c>
      <c r="C23" s="11">
        <f>C22-C21</f>
        <v>15000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/>
  </sheetViews>
  <sheetFormatPr defaultRowHeight="15" x14ac:dyDescent="0.25"/>
  <cols>
    <col min="1" max="1" width="5.7109375" style="3" customWidth="1"/>
    <col min="2" max="2" width="22.5703125" style="3" customWidth="1"/>
    <col min="3" max="3" width="13.140625" style="2" customWidth="1"/>
    <col min="4" max="4" width="13.140625" style="2" hidden="1" customWidth="1"/>
    <col min="5" max="5" width="11.7109375" style="7" customWidth="1"/>
    <col min="6" max="6" width="9.140625" style="3" customWidth="1"/>
    <col min="7" max="7" width="27.5703125" style="3" customWidth="1"/>
    <col min="8" max="8" width="13.42578125" style="3" customWidth="1"/>
    <col min="9" max="9" width="13.42578125" style="3" hidden="1" customWidth="1"/>
    <col min="10" max="10" width="12.140625" style="3" customWidth="1"/>
    <col min="11" max="16384" width="9.140625" style="3"/>
  </cols>
  <sheetData>
    <row r="1" spans="2:10" x14ac:dyDescent="0.25">
      <c r="D1" s="3"/>
      <c r="E1" s="3"/>
    </row>
    <row r="2" spans="2:10" x14ac:dyDescent="0.25">
      <c r="D2" s="3"/>
      <c r="E2" s="3"/>
    </row>
    <row r="3" spans="2:10" x14ac:dyDescent="0.25">
      <c r="D3" s="3"/>
      <c r="E3" s="3"/>
    </row>
    <row r="4" spans="2:10" x14ac:dyDescent="0.25">
      <c r="D4" s="3"/>
      <c r="E4" s="3"/>
    </row>
    <row r="5" spans="2:10" x14ac:dyDescent="0.25">
      <c r="D5" s="3"/>
      <c r="E5" s="3"/>
    </row>
    <row r="6" spans="2:10" x14ac:dyDescent="0.25">
      <c r="B6" s="1" t="s">
        <v>12</v>
      </c>
      <c r="G6" s="1" t="s">
        <v>20</v>
      </c>
      <c r="H6" s="2"/>
      <c r="I6" s="2"/>
      <c r="J6" s="7"/>
    </row>
    <row r="7" spans="2:10" x14ac:dyDescent="0.25">
      <c r="B7" s="3" t="s">
        <v>13</v>
      </c>
      <c r="C7" s="70">
        <v>10000</v>
      </c>
      <c r="D7" s="14">
        <f>IF(E7="Kvartalsvis",C7*4,IF(E7="Månedligt",C7*12,C7))</f>
        <v>10000</v>
      </c>
      <c r="E7" s="7" t="s">
        <v>16</v>
      </c>
      <c r="G7" s="3" t="s">
        <v>21</v>
      </c>
      <c r="H7" s="70">
        <v>5000</v>
      </c>
      <c r="I7" s="14">
        <f t="shared" ref="I7:I13" si="0">IF(J7="Kvartalsvis",H7*4,IF(J7="Månedligt",H7*12,H7))</f>
        <v>5000</v>
      </c>
      <c r="J7" s="7" t="s">
        <v>16</v>
      </c>
    </row>
    <row r="8" spans="2:10" x14ac:dyDescent="0.25">
      <c r="B8" s="3" t="s">
        <v>14</v>
      </c>
      <c r="C8" s="73">
        <v>12000</v>
      </c>
      <c r="D8" s="14">
        <f t="shared" ref="D8:D9" si="1">IF(E8="Kvartalsvis",C8*4,IF(E8="Månedligt",C8*12,C8))</f>
        <v>12000</v>
      </c>
      <c r="E8" s="7" t="s">
        <v>16</v>
      </c>
      <c r="G8" s="3" t="s">
        <v>22</v>
      </c>
      <c r="H8" s="70">
        <v>5000</v>
      </c>
      <c r="I8" s="14">
        <f t="shared" si="0"/>
        <v>5000</v>
      </c>
      <c r="J8" s="7" t="s">
        <v>16</v>
      </c>
    </row>
    <row r="9" spans="2:10" x14ac:dyDescent="0.25">
      <c r="B9" s="5" t="s">
        <v>15</v>
      </c>
      <c r="C9" s="70">
        <v>8000</v>
      </c>
      <c r="D9" s="14">
        <f t="shared" si="1"/>
        <v>8000</v>
      </c>
      <c r="E9" s="7" t="s">
        <v>16</v>
      </c>
      <c r="G9" s="3" t="s">
        <v>23</v>
      </c>
      <c r="H9" s="70">
        <v>2000</v>
      </c>
      <c r="I9" s="14">
        <f t="shared" si="0"/>
        <v>2000</v>
      </c>
      <c r="J9" s="7" t="s">
        <v>16</v>
      </c>
    </row>
    <row r="10" spans="2:10" x14ac:dyDescent="0.25">
      <c r="B10" s="3" t="s">
        <v>32</v>
      </c>
      <c r="C10" s="6">
        <f>SUM(D7:D9)</f>
        <v>30000</v>
      </c>
      <c r="D10" s="6"/>
      <c r="G10" s="3" t="s">
        <v>24</v>
      </c>
      <c r="H10" s="70">
        <v>10000</v>
      </c>
      <c r="I10" s="14">
        <f t="shared" si="0"/>
        <v>10000</v>
      </c>
      <c r="J10" s="7" t="s">
        <v>16</v>
      </c>
    </row>
    <row r="11" spans="2:10" x14ac:dyDescent="0.25">
      <c r="G11" s="3" t="s">
        <v>7</v>
      </c>
      <c r="H11" s="70">
        <v>0</v>
      </c>
      <c r="I11" s="14">
        <f t="shared" si="0"/>
        <v>0</v>
      </c>
      <c r="J11" s="7" t="s">
        <v>16</v>
      </c>
    </row>
    <row r="12" spans="2:10" x14ac:dyDescent="0.25">
      <c r="B12" s="1" t="s">
        <v>17</v>
      </c>
      <c r="G12" s="3" t="s">
        <v>7</v>
      </c>
      <c r="H12" s="70">
        <v>0</v>
      </c>
      <c r="I12" s="14">
        <f t="shared" si="0"/>
        <v>0</v>
      </c>
      <c r="J12" s="7" t="s">
        <v>16</v>
      </c>
    </row>
    <row r="13" spans="2:10" x14ac:dyDescent="0.25">
      <c r="B13" s="3" t="s">
        <v>18</v>
      </c>
      <c r="C13" s="70">
        <v>12000</v>
      </c>
      <c r="D13" s="14">
        <f t="shared" ref="D13:D14" si="2">IF(E13="Kvartalsvis",C13*4,IF(E13="Månedligt",C13*12,C13))</f>
        <v>12000</v>
      </c>
      <c r="E13" s="7" t="s">
        <v>16</v>
      </c>
      <c r="G13" s="5" t="s">
        <v>7</v>
      </c>
      <c r="H13" s="70">
        <v>0</v>
      </c>
      <c r="I13" s="14">
        <f t="shared" si="0"/>
        <v>0</v>
      </c>
      <c r="J13" s="7" t="s">
        <v>16</v>
      </c>
    </row>
    <row r="14" spans="2:10" x14ac:dyDescent="0.25">
      <c r="B14" s="5" t="s">
        <v>19</v>
      </c>
      <c r="C14" s="70">
        <v>10000</v>
      </c>
      <c r="D14" s="14">
        <f t="shared" si="2"/>
        <v>10000</v>
      </c>
      <c r="E14" s="7" t="s">
        <v>16</v>
      </c>
      <c r="G14" s="3" t="s">
        <v>34</v>
      </c>
      <c r="H14" s="6">
        <f>SUM(I7:I13)</f>
        <v>22000</v>
      </c>
      <c r="I14" s="6"/>
      <c r="J14" s="7"/>
    </row>
    <row r="15" spans="2:10" x14ac:dyDescent="0.25">
      <c r="B15" s="3" t="s">
        <v>33</v>
      </c>
      <c r="C15" s="6">
        <f>SUM(D13:D14)</f>
        <v>22000</v>
      </c>
      <c r="D15" s="6"/>
    </row>
    <row r="17" spans="2:5" x14ac:dyDescent="0.25">
      <c r="B17" s="1" t="s">
        <v>25</v>
      </c>
      <c r="E17" s="3"/>
    </row>
    <row r="18" spans="2:5" x14ac:dyDescent="0.25">
      <c r="B18" s="3" t="s">
        <v>26</v>
      </c>
      <c r="C18" s="70">
        <v>3500</v>
      </c>
      <c r="D18" s="14">
        <f t="shared" ref="D18" si="3">IF(E18="Kvartalsvis",C18*4,IF(E18="Månedligt",C18*12,C18))</f>
        <v>3500</v>
      </c>
      <c r="E18" s="7" t="s">
        <v>16</v>
      </c>
    </row>
    <row r="19" spans="2:5" x14ac:dyDescent="0.25">
      <c r="B19" s="3" t="s">
        <v>159</v>
      </c>
      <c r="C19" s="6">
        <f>SUM(D18:D18)</f>
        <v>3500</v>
      </c>
      <c r="D19" s="6"/>
    </row>
  </sheetData>
  <sheetProtection sheet="1" objects="1" scenarios="1"/>
  <dataValidations count="1">
    <dataValidation type="list" allowBlank="1" showInputMessage="1" showErrorMessage="1" sqref="E13:E14 E18 J7:J13">
      <formula1>$A$1:$A$5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Lister!$A$1:$A$4</xm:f>
          </x14:formula1>
          <xm:sqref>E7:E9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49"/>
  <sheetViews>
    <sheetView workbookViewId="0"/>
  </sheetViews>
  <sheetFormatPr defaultRowHeight="15" x14ac:dyDescent="0.25"/>
  <cols>
    <col min="1" max="1" width="5.7109375" style="3" customWidth="1"/>
    <col min="2" max="2" width="31.5703125" style="3" customWidth="1"/>
    <col min="3" max="3" width="13.140625" style="2" customWidth="1"/>
    <col min="4" max="4" width="10" style="2" bestFit="1" customWidth="1"/>
    <col min="5" max="5" width="14.85546875" style="7" bestFit="1" customWidth="1"/>
    <col min="6" max="6" width="9.140625" style="3" customWidth="1"/>
    <col min="7" max="7" width="31.5703125" style="3" customWidth="1"/>
    <col min="8" max="8" width="13.140625" style="2" customWidth="1"/>
    <col min="9" max="9" width="10" style="2" bestFit="1" customWidth="1"/>
    <col min="10" max="10" width="14.85546875" style="7" bestFit="1" customWidth="1"/>
    <col min="11" max="16384" width="9.140625" style="3"/>
  </cols>
  <sheetData>
    <row r="1" spans="2:50" x14ac:dyDescent="0.25">
      <c r="D1" s="3"/>
      <c r="E1" s="3"/>
      <c r="H1" s="3"/>
      <c r="I1" s="3"/>
      <c r="J1" s="3"/>
      <c r="AX1" s="3" t="s">
        <v>183</v>
      </c>
    </row>
    <row r="2" spans="2:50" x14ac:dyDescent="0.25">
      <c r="D2" s="3"/>
      <c r="E2" s="3"/>
      <c r="H2" s="3"/>
      <c r="I2" s="3"/>
      <c r="J2" s="3"/>
      <c r="AX2" s="3" t="s">
        <v>184</v>
      </c>
    </row>
    <row r="3" spans="2:50" x14ac:dyDescent="0.25">
      <c r="D3" s="3"/>
      <c r="E3" s="3"/>
      <c r="H3" s="3"/>
      <c r="I3" s="3"/>
      <c r="J3" s="3"/>
    </row>
    <row r="4" spans="2:50" x14ac:dyDescent="0.25">
      <c r="D4" s="3"/>
      <c r="E4" s="3"/>
      <c r="H4" s="3"/>
      <c r="I4" s="3"/>
      <c r="J4" s="3"/>
    </row>
    <row r="5" spans="2:50" ht="18.75" x14ac:dyDescent="0.3">
      <c r="B5" s="23" t="s">
        <v>77</v>
      </c>
      <c r="C5" s="74" t="s">
        <v>182</v>
      </c>
      <c r="D5" s="74"/>
      <c r="E5" s="75" t="s">
        <v>183</v>
      </c>
      <c r="G5" s="23" t="s">
        <v>132</v>
      </c>
      <c r="H5" s="74" t="s">
        <v>182</v>
      </c>
      <c r="I5" s="74"/>
      <c r="J5" s="75" t="s">
        <v>183</v>
      </c>
    </row>
    <row r="7" spans="2:50" x14ac:dyDescent="0.25">
      <c r="B7" s="1" t="s">
        <v>40</v>
      </c>
      <c r="C7" s="9" t="s">
        <v>41</v>
      </c>
      <c r="D7" s="3" t="s">
        <v>42</v>
      </c>
      <c r="E7" s="9" t="s">
        <v>43</v>
      </c>
      <c r="G7" s="1" t="s">
        <v>40</v>
      </c>
      <c r="H7" s="9" t="s">
        <v>41</v>
      </c>
      <c r="I7" s="3" t="s">
        <v>42</v>
      </c>
      <c r="J7" s="9" t="s">
        <v>43</v>
      </c>
    </row>
    <row r="8" spans="2:50" x14ac:dyDescent="0.25">
      <c r="B8" s="3" t="s">
        <v>44</v>
      </c>
      <c r="C8" s="70">
        <v>420000</v>
      </c>
      <c r="D8" s="9">
        <f>C8*0.08</f>
        <v>33600</v>
      </c>
      <c r="E8" s="9">
        <f t="shared" ref="E8:E14" si="0">C8-D8</f>
        <v>386400</v>
      </c>
      <c r="G8" s="3" t="s">
        <v>44</v>
      </c>
      <c r="H8" s="70">
        <v>400000</v>
      </c>
      <c r="I8" s="9">
        <f>H8*0.08</f>
        <v>32000</v>
      </c>
      <c r="J8" s="9">
        <f t="shared" ref="J8:J14" si="1">H8-I8</f>
        <v>368000</v>
      </c>
    </row>
    <row r="9" spans="2:50" x14ac:dyDescent="0.25">
      <c r="B9" s="3" t="s">
        <v>45</v>
      </c>
      <c r="C9" s="70">
        <v>15000</v>
      </c>
      <c r="D9" s="9">
        <f>C9*0.08</f>
        <v>1200</v>
      </c>
      <c r="E9" s="9">
        <f t="shared" si="0"/>
        <v>13800</v>
      </c>
      <c r="G9" s="3" t="s">
        <v>45</v>
      </c>
      <c r="H9" s="70">
        <v>12000</v>
      </c>
      <c r="I9" s="9">
        <f>H9*0.08</f>
        <v>960</v>
      </c>
      <c r="J9" s="9">
        <f t="shared" si="1"/>
        <v>11040</v>
      </c>
    </row>
    <row r="10" spans="2:50" x14ac:dyDescent="0.25">
      <c r="B10" s="3" t="s">
        <v>46</v>
      </c>
      <c r="C10" s="70">
        <v>-40000</v>
      </c>
      <c r="D10" s="9">
        <f>C10*0.08</f>
        <v>-3200</v>
      </c>
      <c r="E10" s="9">
        <f t="shared" si="0"/>
        <v>-36800</v>
      </c>
      <c r="G10" s="3" t="s">
        <v>46</v>
      </c>
      <c r="H10" s="70">
        <v>-30000</v>
      </c>
      <c r="I10" s="9">
        <f>H10*0.08</f>
        <v>-2400</v>
      </c>
      <c r="J10" s="9">
        <f t="shared" si="1"/>
        <v>-27600</v>
      </c>
    </row>
    <row r="11" spans="2:50" x14ac:dyDescent="0.25">
      <c r="B11" s="5" t="s">
        <v>47</v>
      </c>
      <c r="C11" s="70">
        <v>1076</v>
      </c>
      <c r="D11" s="5"/>
      <c r="E11" s="22">
        <f t="shared" si="0"/>
        <v>1076</v>
      </c>
      <c r="G11" s="5" t="s">
        <v>47</v>
      </c>
      <c r="H11" s="70">
        <v>0</v>
      </c>
      <c r="I11" s="5"/>
      <c r="J11" s="22">
        <f t="shared" si="1"/>
        <v>0</v>
      </c>
    </row>
    <row r="12" spans="2:50" x14ac:dyDescent="0.25">
      <c r="B12" s="5" t="s">
        <v>38</v>
      </c>
      <c r="C12" s="70">
        <v>0</v>
      </c>
      <c r="D12" s="5"/>
      <c r="E12" s="37">
        <f t="shared" si="0"/>
        <v>0</v>
      </c>
      <c r="G12" s="5" t="s">
        <v>38</v>
      </c>
      <c r="H12" s="70">
        <v>0</v>
      </c>
      <c r="I12" s="5"/>
      <c r="J12" s="37">
        <f t="shared" si="1"/>
        <v>0</v>
      </c>
    </row>
    <row r="13" spans="2:50" x14ac:dyDescent="0.25">
      <c r="B13" s="5" t="s">
        <v>36</v>
      </c>
      <c r="C13" s="70">
        <v>0</v>
      </c>
      <c r="D13" s="5"/>
      <c r="E13" s="37">
        <f t="shared" si="0"/>
        <v>0</v>
      </c>
      <c r="G13" s="5" t="s">
        <v>36</v>
      </c>
      <c r="H13" s="70">
        <v>0</v>
      </c>
      <c r="I13" s="5"/>
      <c r="J13" s="37">
        <f t="shared" si="1"/>
        <v>0</v>
      </c>
    </row>
    <row r="14" spans="2:50" x14ac:dyDescent="0.25">
      <c r="B14" s="12" t="s">
        <v>37</v>
      </c>
      <c r="C14" s="70">
        <v>0</v>
      </c>
      <c r="D14" s="12"/>
      <c r="E14" s="13">
        <f t="shared" si="0"/>
        <v>0</v>
      </c>
      <c r="G14" s="12" t="s">
        <v>37</v>
      </c>
      <c r="H14" s="70">
        <v>0</v>
      </c>
      <c r="I14" s="12"/>
      <c r="J14" s="13">
        <f t="shared" si="1"/>
        <v>0</v>
      </c>
    </row>
    <row r="15" spans="2:50" x14ac:dyDescent="0.25">
      <c r="B15" s="3" t="s">
        <v>40</v>
      </c>
      <c r="C15" s="9">
        <f>SUM(C8:C14)</f>
        <v>396076</v>
      </c>
      <c r="D15" s="17">
        <f>SUM(D8:D10)</f>
        <v>31600</v>
      </c>
      <c r="E15" s="9">
        <f>SUM(E8:E14)</f>
        <v>364476</v>
      </c>
      <c r="G15" s="3" t="s">
        <v>40</v>
      </c>
      <c r="H15" s="9">
        <f>SUM(H8:H14)</f>
        <v>382000</v>
      </c>
      <c r="I15" s="17">
        <f>SUM(I8:I10)</f>
        <v>30560</v>
      </c>
      <c r="J15" s="9">
        <f>SUM(J8:J14)</f>
        <v>351440</v>
      </c>
    </row>
    <row r="16" spans="2:50" x14ac:dyDescent="0.25">
      <c r="C16" s="9"/>
      <c r="D16" s="3"/>
      <c r="E16" s="9"/>
      <c r="H16" s="9"/>
      <c r="I16" s="3"/>
      <c r="J16" s="9"/>
    </row>
    <row r="17" spans="2:10" x14ac:dyDescent="0.25">
      <c r="B17" s="1" t="s">
        <v>48</v>
      </c>
      <c r="C17" s="9"/>
      <c r="D17" s="3"/>
      <c r="E17" s="9"/>
      <c r="G17" s="1" t="s">
        <v>48</v>
      </c>
      <c r="H17" s="9"/>
      <c r="I17" s="3"/>
      <c r="J17" s="9"/>
    </row>
    <row r="18" spans="2:10" x14ac:dyDescent="0.25">
      <c r="B18" s="3" t="s">
        <v>49</v>
      </c>
      <c r="C18" s="9"/>
      <c r="D18" s="3"/>
      <c r="E18" s="36">
        <v>0</v>
      </c>
      <c r="G18" s="3" t="s">
        <v>49</v>
      </c>
      <c r="H18" s="9"/>
      <c r="I18" s="3"/>
      <c r="J18" s="36">
        <v>0</v>
      </c>
    </row>
    <row r="19" spans="2:10" x14ac:dyDescent="0.25">
      <c r="B19" s="3" t="s">
        <v>95</v>
      </c>
      <c r="C19" s="9"/>
      <c r="D19" s="3"/>
      <c r="E19" s="9">
        <f>IF(H15&gt;0,(Lån!$E$9+Lån!$M$9+Lån!$U$9)/2,(Lån!$E$9+Lån!$M$9+Lån!$U$9))*-1</f>
        <v>-35931.387706577865</v>
      </c>
      <c r="G19" s="3" t="s">
        <v>95</v>
      </c>
      <c r="H19" s="9"/>
      <c r="I19" s="3"/>
      <c r="J19" s="9">
        <f>IF(H15&gt;0,(Lån!$E$9+Lån!$M$9+Lån!$U$9)/2,0)*-1</f>
        <v>-35931.387706577865</v>
      </c>
    </row>
    <row r="20" spans="2:10" x14ac:dyDescent="0.25">
      <c r="B20" s="12" t="s">
        <v>94</v>
      </c>
      <c r="C20" s="16"/>
      <c r="D20" s="12"/>
      <c r="E20" s="16">
        <f>IF(H15&gt;0,(Lån!$AC$9+Lån!$AK$9+Lån!$AS$9+Lån!$BA$9+Lån!$BI$9+Lån!$BQ$9)/2,(Lån!$AC$9+Lån!$AK$9+Lån!$AS$9+Lån!$BA$9+Lån!$BI$9+Lån!$BQ$9))*-1</f>
        <v>-4653.3525032423222</v>
      </c>
      <c r="G20" s="12" t="s">
        <v>94</v>
      </c>
      <c r="H20" s="16"/>
      <c r="I20" s="12"/>
      <c r="J20" s="16">
        <f>IF(H15&gt;0,(Lån!$AC$9+Lån!$AK$9+Lån!$AS$9+Lån!$BA$9+Lån!$BI$9+Lån!$BQ$9)/2,0)*-1</f>
        <v>-4653.3525032423222</v>
      </c>
    </row>
    <row r="21" spans="2:10" x14ac:dyDescent="0.25">
      <c r="B21" s="3" t="s">
        <v>48</v>
      </c>
      <c r="C21" s="9"/>
      <c r="D21" s="3"/>
      <c r="E21" s="9">
        <f>SUM(E18:E20)</f>
        <v>-40584.740209820186</v>
      </c>
      <c r="G21" s="3" t="s">
        <v>48</v>
      </c>
      <c r="H21" s="9"/>
      <c r="I21" s="3"/>
      <c r="J21" s="9">
        <f>SUM(J18:J20)</f>
        <v>-40584.740209820186</v>
      </c>
    </row>
    <row r="22" spans="2:10" x14ac:dyDescent="0.25">
      <c r="C22" s="9"/>
      <c r="D22" s="3"/>
      <c r="E22" s="9"/>
      <c r="H22" s="9"/>
      <c r="I22" s="3"/>
      <c r="J22" s="9"/>
    </row>
    <row r="23" spans="2:10" x14ac:dyDescent="0.25">
      <c r="B23" s="1" t="s">
        <v>50</v>
      </c>
      <c r="C23" s="9"/>
      <c r="D23" s="3"/>
      <c r="E23" s="9"/>
      <c r="G23" s="1" t="s">
        <v>50</v>
      </c>
      <c r="H23" s="9"/>
      <c r="I23" s="3"/>
      <c r="J23" s="9"/>
    </row>
    <row r="24" spans="2:10" x14ac:dyDescent="0.25">
      <c r="B24" s="3" t="s">
        <v>51</v>
      </c>
      <c r="C24" s="9"/>
      <c r="D24" s="3"/>
      <c r="E24" s="70">
        <v>3000</v>
      </c>
      <c r="G24" s="3" t="s">
        <v>51</v>
      </c>
      <c r="H24" s="9"/>
      <c r="I24" s="3"/>
      <c r="J24" s="70">
        <v>3000</v>
      </c>
    </row>
    <row r="25" spans="2:10" x14ac:dyDescent="0.25">
      <c r="B25" s="3" t="s">
        <v>52</v>
      </c>
      <c r="C25" s="9"/>
      <c r="D25" s="3"/>
      <c r="E25" s="70">
        <v>24000</v>
      </c>
      <c r="G25" s="3" t="s">
        <v>52</v>
      </c>
      <c r="H25" s="9"/>
      <c r="I25" s="3"/>
      <c r="J25" s="70">
        <v>0</v>
      </c>
    </row>
    <row r="26" spans="2:10" x14ac:dyDescent="0.25">
      <c r="B26" s="3" t="s">
        <v>53</v>
      </c>
      <c r="C26" s="9"/>
      <c r="D26" s="3"/>
      <c r="E26" s="9">
        <v>-28000</v>
      </c>
      <c r="G26" s="3" t="s">
        <v>53</v>
      </c>
      <c r="H26" s="9"/>
      <c r="I26" s="3"/>
      <c r="J26" s="9">
        <v>-28000</v>
      </c>
    </row>
    <row r="27" spans="2:10" x14ac:dyDescent="0.25">
      <c r="B27" s="12" t="s">
        <v>54</v>
      </c>
      <c r="C27" s="16"/>
      <c r="D27" s="12"/>
      <c r="E27" s="70">
        <v>0</v>
      </c>
      <c r="G27" s="12" t="s">
        <v>54</v>
      </c>
      <c r="H27" s="16"/>
      <c r="I27" s="12"/>
      <c r="J27" s="70">
        <v>0</v>
      </c>
    </row>
    <row r="28" spans="2:10" x14ac:dyDescent="0.25">
      <c r="B28" s="3" t="s">
        <v>50</v>
      </c>
      <c r="C28" s="9"/>
      <c r="D28" s="3"/>
      <c r="E28" s="9">
        <f>SUM(E24:E27)</f>
        <v>-1000</v>
      </c>
      <c r="G28" s="3" t="s">
        <v>50</v>
      </c>
      <c r="H28" s="9"/>
      <c r="I28" s="3"/>
      <c r="J28" s="9">
        <f>SUM(J24:J27)</f>
        <v>-25000</v>
      </c>
    </row>
    <row r="29" spans="2:10" x14ac:dyDescent="0.25">
      <c r="C29" s="9"/>
      <c r="D29" s="3"/>
      <c r="E29" s="9"/>
      <c r="H29" s="9"/>
      <c r="I29" s="3"/>
      <c r="J29" s="9"/>
    </row>
    <row r="30" spans="2:10" x14ac:dyDescent="0.25">
      <c r="B30" s="1" t="s">
        <v>55</v>
      </c>
      <c r="C30" s="9"/>
      <c r="D30" s="3"/>
      <c r="E30" s="9">
        <f>E15+E21+E28</f>
        <v>322891.25979017979</v>
      </c>
      <c r="G30" s="1" t="s">
        <v>55</v>
      </c>
      <c r="H30" s="9"/>
      <c r="I30" s="3"/>
      <c r="J30" s="9">
        <f>J15+J21+J28</f>
        <v>285855.25979017979</v>
      </c>
    </row>
    <row r="31" spans="2:10" x14ac:dyDescent="0.25">
      <c r="C31" s="9"/>
      <c r="D31" s="3"/>
      <c r="E31" s="9"/>
      <c r="H31" s="9"/>
      <c r="I31" s="3"/>
      <c r="J31" s="9"/>
    </row>
    <row r="32" spans="2:10" x14ac:dyDescent="0.25">
      <c r="C32" s="9"/>
      <c r="D32" s="3"/>
      <c r="E32" s="9"/>
      <c r="H32" s="9"/>
      <c r="I32" s="3"/>
      <c r="J32" s="9"/>
    </row>
    <row r="33" spans="2:10" x14ac:dyDescent="0.25">
      <c r="B33" s="1" t="s">
        <v>56</v>
      </c>
      <c r="C33" s="9" t="s">
        <v>57</v>
      </c>
      <c r="D33" s="3" t="s">
        <v>58</v>
      </c>
      <c r="E33" s="9" t="s">
        <v>59</v>
      </c>
      <c r="G33" s="1" t="s">
        <v>56</v>
      </c>
      <c r="H33" s="9" t="s">
        <v>57</v>
      </c>
      <c r="I33" s="3" t="s">
        <v>58</v>
      </c>
      <c r="J33" s="9" t="s">
        <v>59</v>
      </c>
    </row>
    <row r="34" spans="2:10" x14ac:dyDescent="0.25">
      <c r="B34" s="3" t="s">
        <v>60</v>
      </c>
      <c r="C34" s="18">
        <v>9.0800000000000006E-2</v>
      </c>
      <c r="D34" s="9">
        <f>E15</f>
        <v>364476</v>
      </c>
      <c r="E34" s="9">
        <f>D34*C34</f>
        <v>33094.4208</v>
      </c>
      <c r="G34" s="3" t="s">
        <v>60</v>
      </c>
      <c r="H34" s="18">
        <v>9.0800000000000006E-2</v>
      </c>
      <c r="I34" s="9">
        <f>J15</f>
        <v>351440</v>
      </c>
      <c r="J34" s="9">
        <f>I34*H34</f>
        <v>31910.752</v>
      </c>
    </row>
    <row r="35" spans="2:10" x14ac:dyDescent="0.25">
      <c r="B35" s="3" t="s">
        <v>61</v>
      </c>
      <c r="C35" s="18">
        <v>0.1447</v>
      </c>
      <c r="D35" s="9">
        <f>E15-449100</f>
        <v>-84624</v>
      </c>
      <c r="E35" s="9">
        <f t="shared" ref="E35:E38" si="2">D35*C35</f>
        <v>-12245.0928</v>
      </c>
      <c r="G35" s="3" t="s">
        <v>61</v>
      </c>
      <c r="H35" s="18">
        <v>0.1447</v>
      </c>
      <c r="I35" s="9">
        <f>J15-449100</f>
        <v>-97660</v>
      </c>
      <c r="J35" s="9">
        <f t="shared" ref="J35:J38" si="3">I35*H35</f>
        <v>-14131.402</v>
      </c>
    </row>
    <row r="36" spans="2:10" x14ac:dyDescent="0.25">
      <c r="B36" s="3" t="s">
        <v>62</v>
      </c>
      <c r="C36" s="18">
        <v>0.03</v>
      </c>
      <c r="D36" s="9">
        <f>E30</f>
        <v>322891.25979017979</v>
      </c>
      <c r="E36" s="9">
        <f t="shared" si="2"/>
        <v>9686.7377937053934</v>
      </c>
      <c r="G36" s="3" t="s">
        <v>62</v>
      </c>
      <c r="H36" s="18">
        <v>0.03</v>
      </c>
      <c r="I36" s="9">
        <f>J30</f>
        <v>285855.25979017979</v>
      </c>
      <c r="J36" s="9">
        <f t="shared" si="3"/>
        <v>8575.6577937053935</v>
      </c>
    </row>
    <row r="37" spans="2:10" x14ac:dyDescent="0.25">
      <c r="B37" s="3" t="s">
        <v>63</v>
      </c>
      <c r="C37" s="72">
        <v>0.254</v>
      </c>
      <c r="D37" s="9">
        <f>E30</f>
        <v>322891.25979017979</v>
      </c>
      <c r="E37" s="9">
        <f t="shared" si="2"/>
        <v>82014.379986705666</v>
      </c>
      <c r="G37" s="3" t="s">
        <v>63</v>
      </c>
      <c r="H37" s="72">
        <v>0.254</v>
      </c>
      <c r="I37" s="9">
        <f>J30</f>
        <v>285855.25979017979</v>
      </c>
      <c r="J37" s="9">
        <f t="shared" si="3"/>
        <v>72607.235986705666</v>
      </c>
    </row>
    <row r="38" spans="2:10" x14ac:dyDescent="0.25">
      <c r="B38" s="19" t="s">
        <v>64</v>
      </c>
      <c r="C38" s="20">
        <f>IF(E5="Ja",0.66%,0%)</f>
        <v>6.6E-3</v>
      </c>
      <c r="D38" s="21">
        <f>E30</f>
        <v>322891.25979017979</v>
      </c>
      <c r="E38" s="21">
        <f t="shared" si="2"/>
        <v>2131.0823146151865</v>
      </c>
      <c r="G38" s="19" t="s">
        <v>64</v>
      </c>
      <c r="H38" s="20">
        <f>IF(J5="Ja",0.66%,0%)</f>
        <v>6.6E-3</v>
      </c>
      <c r="I38" s="21">
        <f>J30</f>
        <v>285855.25979017979</v>
      </c>
      <c r="J38" s="21">
        <f t="shared" si="3"/>
        <v>1886.6447146151866</v>
      </c>
    </row>
    <row r="39" spans="2:10" x14ac:dyDescent="0.25">
      <c r="B39" s="3" t="s">
        <v>65</v>
      </c>
      <c r="C39" s="18">
        <f>SUM(C34:C37)-0.517</f>
        <v>2.4999999999999467E-3</v>
      </c>
      <c r="D39" s="9">
        <f>E15-449100</f>
        <v>-84624</v>
      </c>
      <c r="E39" s="9">
        <f>D39*C39*-1</f>
        <v>211.55999999999548</v>
      </c>
      <c r="G39" s="3" t="s">
        <v>65</v>
      </c>
      <c r="H39" s="18">
        <f>SUM(H34:H37)-0.517</f>
        <v>2.4999999999999467E-3</v>
      </c>
      <c r="I39" s="9">
        <f>J15-449100</f>
        <v>-97660</v>
      </c>
      <c r="J39" s="9">
        <f>I39*H39*-1</f>
        <v>244.1499999999948</v>
      </c>
    </row>
    <row r="40" spans="2:10" x14ac:dyDescent="0.25">
      <c r="B40" s="3" t="s">
        <v>66</v>
      </c>
      <c r="C40" s="18">
        <f>C34</f>
        <v>9.0800000000000006E-2</v>
      </c>
      <c r="D40" s="9">
        <v>44000</v>
      </c>
      <c r="E40" s="9">
        <f t="shared" ref="E40:E42" si="4">D40*C40*-1</f>
        <v>-3995.2000000000003</v>
      </c>
      <c r="G40" s="3" t="s">
        <v>66</v>
      </c>
      <c r="H40" s="18">
        <f>H34</f>
        <v>9.0800000000000006E-2</v>
      </c>
      <c r="I40" s="9">
        <v>44000</v>
      </c>
      <c r="J40" s="9">
        <f t="shared" ref="J40:J42" si="5">I40*H40*-1</f>
        <v>-3995.2000000000003</v>
      </c>
    </row>
    <row r="41" spans="2:10" x14ac:dyDescent="0.25">
      <c r="B41" s="3" t="s">
        <v>67</v>
      </c>
      <c r="C41" s="18">
        <f>C36</f>
        <v>0.03</v>
      </c>
      <c r="D41" s="9">
        <v>44000</v>
      </c>
      <c r="E41" s="9">
        <f t="shared" si="4"/>
        <v>-1320</v>
      </c>
      <c r="G41" s="3" t="s">
        <v>67</v>
      </c>
      <c r="H41" s="18">
        <f>H36</f>
        <v>0.03</v>
      </c>
      <c r="I41" s="9">
        <v>44000</v>
      </c>
      <c r="J41" s="9">
        <f t="shared" si="5"/>
        <v>-1320</v>
      </c>
    </row>
    <row r="42" spans="2:10" x14ac:dyDescent="0.25">
      <c r="B42" s="3" t="s">
        <v>68</v>
      </c>
      <c r="C42" s="18">
        <f>C37+C38</f>
        <v>0.2606</v>
      </c>
      <c r="D42" s="9">
        <v>44000</v>
      </c>
      <c r="E42" s="9">
        <f t="shared" si="4"/>
        <v>-11466.4</v>
      </c>
      <c r="G42" s="3" t="s">
        <v>68</v>
      </c>
      <c r="H42" s="18">
        <f>H37+H38</f>
        <v>0.2606</v>
      </c>
      <c r="I42" s="9">
        <v>44000</v>
      </c>
      <c r="J42" s="9">
        <f t="shared" si="5"/>
        <v>-11466.4</v>
      </c>
    </row>
    <row r="43" spans="2:10" x14ac:dyDescent="0.25">
      <c r="B43" s="3" t="s">
        <v>69</v>
      </c>
      <c r="C43" s="9"/>
      <c r="D43" s="3"/>
      <c r="E43" s="9">
        <f>IF(E21&gt;-50000,E21,-50000)*0.03</f>
        <v>-1217.5422062946054</v>
      </c>
      <c r="G43" s="3" t="s">
        <v>69</v>
      </c>
      <c r="H43" s="9"/>
      <c r="I43" s="3"/>
      <c r="J43" s="9">
        <f>IF(J21&gt;-50000,J21,-50000)*0.03</f>
        <v>-1217.5422062946054</v>
      </c>
    </row>
    <row r="44" spans="2:10" x14ac:dyDescent="0.25">
      <c r="B44" s="12" t="s">
        <v>18</v>
      </c>
      <c r="C44" s="16"/>
      <c r="D44" s="12"/>
      <c r="E44" s="16">
        <v>9000</v>
      </c>
      <c r="G44" s="12" t="s">
        <v>18</v>
      </c>
      <c r="H44" s="16"/>
      <c r="I44" s="12"/>
      <c r="J44" s="16">
        <v>9000</v>
      </c>
    </row>
    <row r="45" spans="2:10" x14ac:dyDescent="0.25">
      <c r="B45" s="3" t="s">
        <v>70</v>
      </c>
      <c r="C45" s="9"/>
      <c r="D45" s="3"/>
      <c r="E45" s="9">
        <f>SUM(E34:E44)+D15</f>
        <v>137493.94588873163</v>
      </c>
      <c r="G45" s="3" t="s">
        <v>70</v>
      </c>
      <c r="H45" s="9"/>
      <c r="I45" s="3"/>
      <c r="J45" s="9">
        <f>SUM(J34:J44)+I15</f>
        <v>122653.89628873164</v>
      </c>
    </row>
    <row r="46" spans="2:10" x14ac:dyDescent="0.25">
      <c r="C46" s="9"/>
      <c r="D46" s="3"/>
      <c r="E46" s="9"/>
      <c r="H46" s="9"/>
      <c r="I46" s="3"/>
      <c r="J46" s="9"/>
    </row>
    <row r="47" spans="2:10" x14ac:dyDescent="0.25">
      <c r="C47" s="9"/>
      <c r="D47" s="3"/>
      <c r="E47" s="9"/>
      <c r="H47" s="9"/>
      <c r="I47" s="3"/>
      <c r="J47" s="9"/>
    </row>
    <row r="48" spans="2:10" x14ac:dyDescent="0.25">
      <c r="B48" s="1" t="s">
        <v>35</v>
      </c>
      <c r="C48" s="9" t="s">
        <v>71</v>
      </c>
      <c r="D48" s="3" t="s">
        <v>72</v>
      </c>
      <c r="E48" s="9"/>
      <c r="G48" s="1" t="s">
        <v>35</v>
      </c>
      <c r="H48" s="9" t="s">
        <v>71</v>
      </c>
      <c r="I48" s="3" t="s">
        <v>72</v>
      </c>
      <c r="J48" s="9"/>
    </row>
    <row r="49" spans="2:10" x14ac:dyDescent="0.25">
      <c r="B49" s="3" t="s">
        <v>73</v>
      </c>
      <c r="C49" s="9">
        <f>IF(C15&lt;=0,0,E15-E45)</f>
        <v>226982.05411126837</v>
      </c>
      <c r="D49" s="9">
        <f>C49/12</f>
        <v>18915.171175939031</v>
      </c>
      <c r="E49" s="9"/>
      <c r="G49" s="3" t="s">
        <v>73</v>
      </c>
      <c r="H49" s="9">
        <f>IF(H15&lt;=0,0,J15-J45)</f>
        <v>228786.10371126834</v>
      </c>
      <c r="I49" s="9">
        <f>H49/12</f>
        <v>19065.508642605695</v>
      </c>
      <c r="J49" s="9"/>
    </row>
  </sheetData>
  <sheetProtection sheet="1" objects="1" scenarios="1"/>
  <dataValidations count="2">
    <dataValidation type="list" allowBlank="1" showInputMessage="1" showErrorMessage="1" sqref="E21:E22 J21:J22">
      <formula1>$A$1:$A$4</formula1>
    </dataValidation>
    <dataValidation type="list" allowBlank="1" showInputMessage="1" showErrorMessage="1" sqref="E5 J5">
      <formula1>$AX$1:$AX$2</formula1>
    </dataValidation>
  </dataValidations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Lister!$A$1:$A$4</xm:f>
          </x14:formula1>
          <xm:sqref>E16:E17 J16:J17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workbookViewId="0"/>
  </sheetViews>
  <sheetFormatPr defaultRowHeight="15" x14ac:dyDescent="0.25"/>
  <cols>
    <col min="1" max="1" width="5.7109375" style="3" customWidth="1"/>
    <col min="2" max="2" width="34" style="3" customWidth="1"/>
    <col min="3" max="3" width="13.140625" style="2" customWidth="1"/>
    <col min="4" max="4" width="1.140625" style="2" hidden="1" customWidth="1"/>
    <col min="5" max="5" width="12.28515625" style="7" customWidth="1"/>
    <col min="6" max="6" width="9.140625" style="3" customWidth="1"/>
    <col min="7" max="7" width="36.42578125" style="3" customWidth="1"/>
    <col min="8" max="8" width="13.42578125" style="3" customWidth="1"/>
    <col min="9" max="9" width="0.85546875" style="3" hidden="1" customWidth="1"/>
    <col min="10" max="10" width="12.140625" style="3" customWidth="1"/>
    <col min="11" max="16384" width="9.140625" style="3"/>
  </cols>
  <sheetData>
    <row r="1" spans="2:10" x14ac:dyDescent="0.25">
      <c r="D1" s="3"/>
      <c r="E1" s="3"/>
    </row>
    <row r="2" spans="2:10" x14ac:dyDescent="0.25">
      <c r="D2" s="3"/>
      <c r="E2" s="3"/>
    </row>
    <row r="3" spans="2:10" x14ac:dyDescent="0.25">
      <c r="D3" s="3"/>
      <c r="E3" s="3"/>
    </row>
    <row r="4" spans="2:10" x14ac:dyDescent="0.25">
      <c r="D4" s="3"/>
      <c r="E4" s="3"/>
    </row>
    <row r="6" spans="2:10" x14ac:dyDescent="0.25">
      <c r="B6" s="1" t="s">
        <v>108</v>
      </c>
      <c r="E6" s="2"/>
      <c r="G6" s="1" t="s">
        <v>99</v>
      </c>
      <c r="H6" s="2"/>
      <c r="I6" s="2"/>
      <c r="J6" s="7"/>
    </row>
    <row r="7" spans="2:10" x14ac:dyDescent="0.25">
      <c r="B7" s="2" t="s">
        <v>109</v>
      </c>
      <c r="C7" s="70">
        <v>750</v>
      </c>
      <c r="D7" s="37">
        <f t="shared" ref="D7:D19" si="0">IF(E7="Kvartalsvis",C7*4,IF(E7="Månedligt",C7*12,IF(E7="Halvårligt",C7*2,C7)))</f>
        <v>3000</v>
      </c>
      <c r="E7" s="7" t="s">
        <v>31</v>
      </c>
      <c r="G7" s="3" t="s">
        <v>100</v>
      </c>
      <c r="H7" s="70">
        <v>1000</v>
      </c>
      <c r="I7" s="37">
        <f>IF(J7="Kvartalsvis",H7*4,IF(J7="Månedligt",H7*12,IF(J7="Halvårligt",H7*2,H7)))</f>
        <v>12000</v>
      </c>
      <c r="J7" s="7" t="s">
        <v>30</v>
      </c>
    </row>
    <row r="8" spans="2:10" x14ac:dyDescent="0.25">
      <c r="B8" s="2" t="s">
        <v>110</v>
      </c>
      <c r="C8" s="70">
        <v>750</v>
      </c>
      <c r="D8" s="37">
        <f t="shared" si="0"/>
        <v>3000</v>
      </c>
      <c r="E8" s="7" t="s">
        <v>31</v>
      </c>
      <c r="G8" s="3" t="s">
        <v>25</v>
      </c>
      <c r="H8" s="73">
        <v>4000</v>
      </c>
      <c r="I8" s="37">
        <f t="shared" ref="I8:I10" si="1">IF(J8="Kvartalsvis",H8*4,IF(J8="Månedligt",H8*12,IF(J8="Halvårligt",H8*2,H8)))</f>
        <v>4000</v>
      </c>
      <c r="J8" s="7" t="s">
        <v>16</v>
      </c>
    </row>
    <row r="9" spans="2:10" x14ac:dyDescent="0.25">
      <c r="B9" s="2" t="s">
        <v>111</v>
      </c>
      <c r="C9" s="70">
        <v>3000</v>
      </c>
      <c r="D9" s="37">
        <f t="shared" si="0"/>
        <v>36000</v>
      </c>
      <c r="E9" s="7" t="s">
        <v>30</v>
      </c>
      <c r="G9" s="5" t="s">
        <v>101</v>
      </c>
      <c r="H9" s="70">
        <v>1200</v>
      </c>
      <c r="I9" s="37">
        <f t="shared" si="1"/>
        <v>2400</v>
      </c>
      <c r="J9" s="7" t="s">
        <v>104</v>
      </c>
    </row>
    <row r="10" spans="2:10" x14ac:dyDescent="0.25">
      <c r="B10" s="2" t="s">
        <v>112</v>
      </c>
      <c r="C10" s="70">
        <v>400</v>
      </c>
      <c r="D10" s="37">
        <f t="shared" si="0"/>
        <v>4800</v>
      </c>
      <c r="E10" s="7" t="s">
        <v>30</v>
      </c>
      <c r="G10" s="3" t="s">
        <v>102</v>
      </c>
      <c r="H10" s="70">
        <v>8000</v>
      </c>
      <c r="I10" s="37">
        <f t="shared" si="1"/>
        <v>8000</v>
      </c>
      <c r="J10" s="7" t="s">
        <v>16</v>
      </c>
    </row>
    <row r="11" spans="2:10" x14ac:dyDescent="0.25">
      <c r="B11" s="2" t="s">
        <v>113</v>
      </c>
      <c r="C11" s="70">
        <v>700</v>
      </c>
      <c r="D11" s="37">
        <f t="shared" si="0"/>
        <v>8400</v>
      </c>
      <c r="E11" s="7" t="s">
        <v>30</v>
      </c>
      <c r="G11" s="15" t="s">
        <v>103</v>
      </c>
      <c r="H11" s="2">
        <f>SUM(I7:I10)</f>
        <v>26400</v>
      </c>
      <c r="I11" s="37"/>
      <c r="J11" s="7"/>
    </row>
    <row r="12" spans="2:10" x14ac:dyDescent="0.25">
      <c r="B12" s="2" t="s">
        <v>114</v>
      </c>
      <c r="C12" s="70">
        <v>300</v>
      </c>
      <c r="D12" s="37">
        <f t="shared" si="0"/>
        <v>3600</v>
      </c>
      <c r="E12" s="7" t="s">
        <v>30</v>
      </c>
    </row>
    <row r="13" spans="2:10" x14ac:dyDescent="0.25">
      <c r="B13" s="2" t="s">
        <v>115</v>
      </c>
      <c r="C13" s="70">
        <v>500</v>
      </c>
      <c r="D13" s="37">
        <f t="shared" si="0"/>
        <v>6000</v>
      </c>
      <c r="E13" s="7" t="s">
        <v>30</v>
      </c>
      <c r="F13" s="2"/>
      <c r="G13" s="1" t="s">
        <v>105</v>
      </c>
      <c r="H13" s="2"/>
      <c r="I13" s="2"/>
      <c r="J13" s="7"/>
    </row>
    <row r="14" spans="2:10" x14ac:dyDescent="0.25">
      <c r="B14" s="2" t="s">
        <v>116</v>
      </c>
      <c r="C14" s="70">
        <v>2000</v>
      </c>
      <c r="D14" s="37">
        <f t="shared" si="0"/>
        <v>2000</v>
      </c>
      <c r="E14" s="7" t="s">
        <v>16</v>
      </c>
      <c r="F14" s="2"/>
      <c r="G14" s="3" t="s">
        <v>26</v>
      </c>
      <c r="H14" s="70">
        <v>3000</v>
      </c>
      <c r="I14" s="37">
        <f>IF(J14="Kvartalsvis",H14*4,IF(J14="Månedligt",H14*12,IF(J14="Halvårligt",H14*2,H14)))</f>
        <v>3000</v>
      </c>
      <c r="J14" s="7" t="s">
        <v>16</v>
      </c>
    </row>
    <row r="15" spans="2:10" x14ac:dyDescent="0.25">
      <c r="B15" s="2" t="s">
        <v>117</v>
      </c>
      <c r="C15" s="70">
        <v>1000</v>
      </c>
      <c r="D15" s="37">
        <f t="shared" si="0"/>
        <v>1000</v>
      </c>
      <c r="E15" s="7" t="s">
        <v>16</v>
      </c>
      <c r="F15" s="2"/>
      <c r="G15" s="3" t="s">
        <v>14</v>
      </c>
      <c r="H15" s="73">
        <v>2000</v>
      </c>
      <c r="I15" s="37">
        <f t="shared" ref="I15:I20" si="2">IF(J15="Kvartalsvis",H15*4,IF(J15="Månedligt",H15*12,IF(J15="Halvårligt",H15*2,H15)))</f>
        <v>2000</v>
      </c>
      <c r="J15" s="7" t="s">
        <v>16</v>
      </c>
    </row>
    <row r="16" spans="2:10" x14ac:dyDescent="0.25">
      <c r="B16" s="2" t="s">
        <v>118</v>
      </c>
      <c r="C16" s="70">
        <v>0</v>
      </c>
      <c r="D16" s="37">
        <f t="shared" si="0"/>
        <v>0</v>
      </c>
      <c r="E16" s="7" t="s">
        <v>30</v>
      </c>
      <c r="F16" s="2"/>
      <c r="G16" s="5" t="s">
        <v>15</v>
      </c>
      <c r="H16" s="70">
        <v>2000</v>
      </c>
      <c r="I16" s="37">
        <f t="shared" si="2"/>
        <v>2000</v>
      </c>
      <c r="J16" s="7" t="s">
        <v>16</v>
      </c>
    </row>
    <row r="17" spans="2:10" x14ac:dyDescent="0.25">
      <c r="B17" s="2" t="s">
        <v>119</v>
      </c>
      <c r="C17" s="70">
        <v>1000</v>
      </c>
      <c r="D17" s="37">
        <f t="shared" si="0"/>
        <v>1000</v>
      </c>
      <c r="E17" s="7" t="s">
        <v>16</v>
      </c>
      <c r="F17" s="2"/>
      <c r="G17" s="5" t="s">
        <v>13</v>
      </c>
      <c r="H17" s="70">
        <v>2000</v>
      </c>
      <c r="I17" s="37">
        <f t="shared" si="2"/>
        <v>2000</v>
      </c>
      <c r="J17" s="7" t="s">
        <v>16</v>
      </c>
    </row>
    <row r="18" spans="2:10" x14ac:dyDescent="0.25">
      <c r="B18" s="2" t="s">
        <v>27</v>
      </c>
      <c r="C18" s="70">
        <v>4000</v>
      </c>
      <c r="D18" s="37">
        <f t="shared" si="0"/>
        <v>4000</v>
      </c>
      <c r="E18" s="7" t="s">
        <v>16</v>
      </c>
      <c r="F18" s="2"/>
      <c r="G18" s="5" t="s">
        <v>107</v>
      </c>
      <c r="H18" s="70">
        <v>5000</v>
      </c>
      <c r="I18" s="37">
        <f t="shared" si="2"/>
        <v>5000</v>
      </c>
      <c r="J18" s="7" t="s">
        <v>16</v>
      </c>
    </row>
    <row r="19" spans="2:10" x14ac:dyDescent="0.25">
      <c r="B19" s="2" t="s">
        <v>7</v>
      </c>
      <c r="C19" s="70">
        <v>0</v>
      </c>
      <c r="D19" s="37">
        <f t="shared" si="0"/>
        <v>0</v>
      </c>
      <c r="E19" s="7" t="s">
        <v>30</v>
      </c>
      <c r="F19" s="2"/>
      <c r="G19" s="5" t="s">
        <v>19</v>
      </c>
      <c r="H19" s="70">
        <v>5000</v>
      </c>
      <c r="I19" s="37">
        <f t="shared" si="2"/>
        <v>5000</v>
      </c>
      <c r="J19" s="7" t="s">
        <v>16</v>
      </c>
    </row>
    <row r="20" spans="2:10" x14ac:dyDescent="0.25">
      <c r="B20" s="2" t="s">
        <v>120</v>
      </c>
      <c r="C20" s="2">
        <f>SUM(D7:D19)</f>
        <v>72800</v>
      </c>
      <c r="D20" s="37"/>
      <c r="F20" s="2"/>
      <c r="G20" s="3" t="s">
        <v>106</v>
      </c>
      <c r="H20" s="70">
        <v>5000</v>
      </c>
      <c r="I20" s="37">
        <f t="shared" si="2"/>
        <v>5000</v>
      </c>
      <c r="J20" s="7" t="s">
        <v>16</v>
      </c>
    </row>
    <row r="21" spans="2:10" x14ac:dyDescent="0.25">
      <c r="F21" s="2"/>
      <c r="G21" s="15" t="s">
        <v>150</v>
      </c>
      <c r="H21" s="2">
        <f>SUM(I14:I20)</f>
        <v>24000</v>
      </c>
      <c r="I21" s="37"/>
      <c r="J21" s="7"/>
    </row>
    <row r="22" spans="2:10" x14ac:dyDescent="0.25">
      <c r="B22" s="1" t="s">
        <v>121</v>
      </c>
      <c r="F22" s="2"/>
    </row>
    <row r="23" spans="2:10" x14ac:dyDescent="0.25">
      <c r="B23" s="3" t="s">
        <v>122</v>
      </c>
      <c r="C23" s="70">
        <v>5000</v>
      </c>
      <c r="D23" s="37">
        <f t="shared" ref="D23:D33" si="3">IF(E23="Kvartalsvis",C23*4,IF(E23="Månedligt",C23*12,IF(E23="Halvårligt",C23*2,C23)))</f>
        <v>60000</v>
      </c>
      <c r="E23" s="7" t="s">
        <v>30</v>
      </c>
      <c r="F23" s="2"/>
    </row>
    <row r="24" spans="2:10" x14ac:dyDescent="0.25">
      <c r="B24" s="3" t="s">
        <v>123</v>
      </c>
      <c r="C24" s="70">
        <v>1500</v>
      </c>
      <c r="D24" s="37">
        <f t="shared" si="3"/>
        <v>18000</v>
      </c>
      <c r="E24" s="7" t="s">
        <v>30</v>
      </c>
    </row>
    <row r="25" spans="2:10" x14ac:dyDescent="0.25">
      <c r="B25" s="3" t="s">
        <v>124</v>
      </c>
      <c r="C25" s="70">
        <v>200</v>
      </c>
      <c r="D25" s="37">
        <f t="shared" si="3"/>
        <v>2400</v>
      </c>
      <c r="E25" s="7" t="s">
        <v>30</v>
      </c>
    </row>
    <row r="26" spans="2:10" x14ac:dyDescent="0.25">
      <c r="B26" s="3" t="s">
        <v>125</v>
      </c>
      <c r="C26" s="70">
        <v>10000</v>
      </c>
      <c r="D26" s="37">
        <f t="shared" si="3"/>
        <v>10000</v>
      </c>
      <c r="E26" s="7" t="s">
        <v>16</v>
      </c>
    </row>
    <row r="27" spans="2:10" x14ac:dyDescent="0.25">
      <c r="B27" s="3" t="s">
        <v>126</v>
      </c>
      <c r="C27" s="70">
        <v>500</v>
      </c>
      <c r="D27" s="37">
        <f t="shared" si="3"/>
        <v>6000</v>
      </c>
      <c r="E27" s="7" t="s">
        <v>30</v>
      </c>
    </row>
    <row r="28" spans="2:10" x14ac:dyDescent="0.25">
      <c r="B28" s="3" t="s">
        <v>127</v>
      </c>
      <c r="C28" s="70">
        <v>150</v>
      </c>
      <c r="D28" s="37">
        <f t="shared" si="3"/>
        <v>1800</v>
      </c>
      <c r="E28" s="7" t="s">
        <v>30</v>
      </c>
    </row>
    <row r="29" spans="2:10" x14ac:dyDescent="0.25">
      <c r="B29" s="3" t="s">
        <v>128</v>
      </c>
      <c r="C29" s="70">
        <v>200</v>
      </c>
      <c r="D29" s="37">
        <f t="shared" si="3"/>
        <v>200</v>
      </c>
      <c r="E29" s="7" t="s">
        <v>16</v>
      </c>
    </row>
    <row r="30" spans="2:10" x14ac:dyDescent="0.25">
      <c r="B30" s="3" t="s">
        <v>129</v>
      </c>
      <c r="C30" s="70">
        <v>300</v>
      </c>
      <c r="D30" s="37">
        <f t="shared" si="3"/>
        <v>3600</v>
      </c>
      <c r="E30" s="7" t="s">
        <v>30</v>
      </c>
    </row>
    <row r="31" spans="2:10" x14ac:dyDescent="0.25">
      <c r="B31" s="3" t="s">
        <v>8</v>
      </c>
      <c r="C31" s="70">
        <v>500</v>
      </c>
      <c r="D31" s="37">
        <f t="shared" si="3"/>
        <v>6000</v>
      </c>
      <c r="E31" s="7" t="s">
        <v>30</v>
      </c>
    </row>
    <row r="32" spans="2:10" x14ac:dyDescent="0.25">
      <c r="B32" s="3" t="s">
        <v>130</v>
      </c>
      <c r="C32" s="70">
        <v>2000</v>
      </c>
      <c r="D32" s="37">
        <f t="shared" si="3"/>
        <v>2000</v>
      </c>
      <c r="E32" s="7" t="s">
        <v>16</v>
      </c>
    </row>
    <row r="33" spans="2:5" x14ac:dyDescent="0.25">
      <c r="B33" s="3" t="s">
        <v>7</v>
      </c>
      <c r="C33" s="70">
        <v>0</v>
      </c>
      <c r="D33" s="37">
        <f t="shared" si="3"/>
        <v>0</v>
      </c>
      <c r="E33" s="7" t="s">
        <v>30</v>
      </c>
    </row>
    <row r="34" spans="2:5" x14ac:dyDescent="0.25">
      <c r="B34" s="3" t="s">
        <v>131</v>
      </c>
      <c r="C34" s="2">
        <f>SUM(D23:D33)</f>
        <v>110000</v>
      </c>
    </row>
  </sheetData>
  <sheetProtection sheet="1" objects="1" scenarios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Lister!$A$1:$A$4</xm:f>
          </x14:formula1>
          <xm:sqref>J14:J21 J7:J11 E6:E20 E23:E33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3"/>
  <sheetViews>
    <sheetView workbookViewId="0"/>
  </sheetViews>
  <sheetFormatPr defaultRowHeight="15" x14ac:dyDescent="0.25"/>
  <cols>
    <col min="1" max="1" width="5.7109375" style="3" customWidth="1"/>
    <col min="2" max="2" width="21.85546875" style="3" customWidth="1"/>
    <col min="3" max="3" width="13.28515625" style="2" customWidth="1"/>
    <col min="4" max="4" width="9.140625" style="3"/>
    <col min="5" max="5" width="22.28515625" style="3" customWidth="1"/>
    <col min="6" max="6" width="15.28515625" style="3" customWidth="1"/>
    <col min="7" max="7" width="20.7109375" style="3" customWidth="1"/>
    <col min="8" max="8" width="15.28515625" style="3" customWidth="1"/>
    <col min="9" max="9" width="18.7109375" style="3" customWidth="1"/>
    <col min="10" max="10" width="12.85546875" style="3" customWidth="1"/>
    <col min="11" max="16384" width="9.140625" style="3"/>
  </cols>
  <sheetData>
    <row r="5" spans="2:10" x14ac:dyDescent="0.25">
      <c r="G5" s="7" t="s">
        <v>81</v>
      </c>
      <c r="H5" s="7" t="s">
        <v>96</v>
      </c>
      <c r="I5" s="7" t="s">
        <v>97</v>
      </c>
    </row>
    <row r="6" spans="2:10" x14ac:dyDescent="0.25">
      <c r="B6" s="38" t="s">
        <v>151</v>
      </c>
      <c r="C6" s="39" t="s">
        <v>154</v>
      </c>
      <c r="E6" s="1" t="s">
        <v>76</v>
      </c>
      <c r="F6" s="7" t="s">
        <v>82</v>
      </c>
      <c r="G6" s="7" t="s">
        <v>91</v>
      </c>
      <c r="H6" s="7" t="s">
        <v>88</v>
      </c>
      <c r="I6" s="7" t="s">
        <v>98</v>
      </c>
      <c r="J6" s="7" t="s">
        <v>29</v>
      </c>
    </row>
    <row r="7" spans="2:10" x14ac:dyDescent="0.25">
      <c r="B7" s="2" t="s">
        <v>152</v>
      </c>
      <c r="C7" s="70">
        <v>250000</v>
      </c>
      <c r="E7" s="3" t="s">
        <v>160</v>
      </c>
      <c r="F7" s="70">
        <v>150000</v>
      </c>
      <c r="G7" s="71">
        <v>0.05</v>
      </c>
      <c r="H7" s="70">
        <v>10</v>
      </c>
      <c r="I7" s="70">
        <v>0</v>
      </c>
      <c r="J7" s="2">
        <f>Lån!AC8</f>
        <v>19152.84834514849</v>
      </c>
    </row>
    <row r="8" spans="2:10" x14ac:dyDescent="0.25">
      <c r="B8" s="2" t="s">
        <v>153</v>
      </c>
      <c r="C8" s="70">
        <v>75000</v>
      </c>
      <c r="E8" s="3" t="s">
        <v>83</v>
      </c>
      <c r="F8" s="70">
        <v>50000</v>
      </c>
      <c r="G8" s="71">
        <v>4.3499999999999997E-2</v>
      </c>
      <c r="H8" s="70">
        <v>5</v>
      </c>
      <c r="I8" s="70">
        <v>0</v>
      </c>
      <c r="J8" s="2">
        <f>Lån!AK8</f>
        <v>11180.955490624272</v>
      </c>
    </row>
    <row r="9" spans="2:10" x14ac:dyDescent="0.25">
      <c r="B9" s="2" t="s">
        <v>157</v>
      </c>
      <c r="C9" s="70">
        <v>0</v>
      </c>
      <c r="E9" s="3" t="s">
        <v>84</v>
      </c>
      <c r="F9" s="70">
        <v>0</v>
      </c>
      <c r="G9" s="71"/>
      <c r="H9" s="70"/>
      <c r="I9" s="70"/>
      <c r="J9" s="2">
        <f>Lån!AS8</f>
        <v>0</v>
      </c>
    </row>
    <row r="10" spans="2:10" x14ac:dyDescent="0.25">
      <c r="B10" s="2" t="s">
        <v>155</v>
      </c>
      <c r="C10" s="70">
        <v>0</v>
      </c>
      <c r="E10" s="3" t="s">
        <v>85</v>
      </c>
      <c r="F10" s="70">
        <v>0</v>
      </c>
      <c r="G10" s="71"/>
      <c r="H10" s="70"/>
      <c r="I10" s="70"/>
      <c r="J10" s="2">
        <f>Lån!BA8</f>
        <v>0</v>
      </c>
    </row>
    <row r="11" spans="2:10" x14ac:dyDescent="0.25">
      <c r="B11" s="2" t="s">
        <v>156</v>
      </c>
      <c r="C11" s="70">
        <v>0</v>
      </c>
      <c r="E11" s="3" t="s">
        <v>86</v>
      </c>
      <c r="F11" s="70">
        <v>0</v>
      </c>
      <c r="G11" s="71"/>
      <c r="H11" s="70"/>
      <c r="I11" s="70"/>
      <c r="J11" s="2">
        <f>Lån!BI8</f>
        <v>0</v>
      </c>
    </row>
    <row r="12" spans="2:10" x14ac:dyDescent="0.25">
      <c r="B12" s="2" t="s">
        <v>7</v>
      </c>
      <c r="C12" s="70">
        <v>0</v>
      </c>
      <c r="E12" s="3" t="s">
        <v>87</v>
      </c>
      <c r="F12" s="70">
        <v>0</v>
      </c>
      <c r="G12" s="71"/>
      <c r="H12" s="70"/>
      <c r="I12" s="70"/>
      <c r="J12" s="2">
        <f>Lån!BQ8</f>
        <v>0</v>
      </c>
    </row>
    <row r="13" spans="2:10" x14ac:dyDescent="0.25">
      <c r="B13" s="2" t="s">
        <v>158</v>
      </c>
      <c r="C13" s="10">
        <f>SUM(C7:C12)</f>
        <v>325000</v>
      </c>
      <c r="E13" s="3" t="s">
        <v>90</v>
      </c>
      <c r="F13" s="10">
        <f>SUM(F7:F12)</f>
        <v>200000</v>
      </c>
      <c r="J13" s="10">
        <f>SUM(J7:J12)</f>
        <v>30333.803835772764</v>
      </c>
    </row>
    <row r="14" spans="2:10" x14ac:dyDescent="0.25">
      <c r="B14" s="2"/>
    </row>
    <row r="15" spans="2:10" x14ac:dyDescent="0.25">
      <c r="B15" s="2"/>
      <c r="F15" s="10"/>
    </row>
    <row r="16" spans="2:10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132"/>
  <sheetViews>
    <sheetView workbookViewId="0">
      <selection activeCell="U4" sqref="U4"/>
    </sheetView>
  </sheetViews>
  <sheetFormatPr defaultRowHeight="15" x14ac:dyDescent="0.25"/>
  <cols>
    <col min="1" max="1" width="13.28515625" bestFit="1" customWidth="1"/>
    <col min="2" max="2" width="13.28515625" customWidth="1"/>
    <col min="4" max="4" width="16.28515625" customWidth="1"/>
    <col min="5" max="5" width="13.85546875" bestFit="1" customWidth="1"/>
    <col min="6" max="6" width="12.140625" style="40" bestFit="1" customWidth="1"/>
    <col min="7" max="7" width="11.42578125" style="40" bestFit="1" customWidth="1"/>
    <col min="8" max="8" width="10.7109375" style="40" bestFit="1" customWidth="1"/>
    <col min="9" max="9" width="11.5703125" style="40" customWidth="1"/>
    <col min="10" max="10" width="13.42578125" style="40" bestFit="1" customWidth="1"/>
    <col min="12" max="12" width="16.28515625" customWidth="1"/>
    <col min="13" max="13" width="13.85546875" bestFit="1" customWidth="1"/>
    <col min="14" max="14" width="12.140625" style="40" bestFit="1" customWidth="1"/>
    <col min="15" max="15" width="12.5703125" style="40" bestFit="1" customWidth="1"/>
    <col min="16" max="16" width="10.7109375" style="40" bestFit="1" customWidth="1"/>
    <col min="17" max="17" width="11.5703125" style="40" customWidth="1"/>
    <col min="18" max="18" width="13.42578125" style="40" bestFit="1" customWidth="1"/>
    <col min="20" max="20" width="16.28515625" customWidth="1"/>
    <col min="21" max="21" width="13.85546875" bestFit="1" customWidth="1"/>
    <col min="22" max="22" width="12.140625" style="40" bestFit="1" customWidth="1"/>
    <col min="23" max="23" width="12.5703125" style="40" bestFit="1" customWidth="1"/>
    <col min="24" max="24" width="10.7109375" style="40" bestFit="1" customWidth="1"/>
    <col min="25" max="25" width="11.5703125" style="40" customWidth="1"/>
    <col min="26" max="26" width="13.42578125" style="40" bestFit="1" customWidth="1"/>
    <col min="28" max="28" width="16.28515625" customWidth="1"/>
    <col min="29" max="29" width="13.85546875" bestFit="1" customWidth="1"/>
    <col min="30" max="30" width="12.140625" style="40" bestFit="1" customWidth="1"/>
    <col min="31" max="31" width="12.5703125" style="40" bestFit="1" customWidth="1"/>
    <col min="32" max="32" width="10.7109375" style="40" bestFit="1" customWidth="1"/>
    <col min="33" max="33" width="11.5703125" style="40" customWidth="1"/>
    <col min="34" max="34" width="13.42578125" style="40" bestFit="1" customWidth="1"/>
    <col min="36" max="36" width="16.28515625" customWidth="1"/>
    <col min="37" max="37" width="13.85546875" bestFit="1" customWidth="1"/>
    <col min="38" max="38" width="12.140625" style="40" bestFit="1" customWidth="1"/>
    <col min="39" max="39" width="12.5703125" style="40" bestFit="1" customWidth="1"/>
    <col min="40" max="40" width="10.7109375" style="40" bestFit="1" customWidth="1"/>
    <col min="41" max="41" width="11.5703125" style="40" customWidth="1"/>
    <col min="42" max="42" width="13.42578125" style="40" bestFit="1" customWidth="1"/>
    <col min="44" max="44" width="16.28515625" customWidth="1"/>
    <col min="45" max="45" width="13.85546875" bestFit="1" customWidth="1"/>
    <col min="46" max="46" width="12.140625" style="40" bestFit="1" customWidth="1"/>
    <col min="47" max="47" width="12.5703125" style="40" bestFit="1" customWidth="1"/>
    <col min="48" max="48" width="10.7109375" style="40" bestFit="1" customWidth="1"/>
    <col min="49" max="49" width="11.5703125" style="40" customWidth="1"/>
    <col min="50" max="50" width="13.42578125" style="40" bestFit="1" customWidth="1"/>
    <col min="52" max="52" width="16.28515625" customWidth="1"/>
    <col min="53" max="53" width="13.85546875" bestFit="1" customWidth="1"/>
    <col min="54" max="54" width="12.140625" style="40" bestFit="1" customWidth="1"/>
    <col min="55" max="55" width="12.5703125" style="40" bestFit="1" customWidth="1"/>
    <col min="56" max="56" width="10.7109375" style="40" bestFit="1" customWidth="1"/>
    <col min="57" max="57" width="11.5703125" style="40" customWidth="1"/>
    <col min="58" max="58" width="13.42578125" style="40" bestFit="1" customWidth="1"/>
    <col min="60" max="60" width="16.28515625" customWidth="1"/>
    <col min="61" max="61" width="13.85546875" bestFit="1" customWidth="1"/>
    <col min="62" max="62" width="12.140625" style="40" bestFit="1" customWidth="1"/>
    <col min="63" max="63" width="12.5703125" style="40" bestFit="1" customWidth="1"/>
    <col min="64" max="64" width="10.7109375" style="40" bestFit="1" customWidth="1"/>
    <col min="65" max="65" width="11.5703125" style="40" customWidth="1"/>
    <col min="66" max="66" width="13.42578125" style="40" bestFit="1" customWidth="1"/>
    <col min="68" max="68" width="16.28515625" customWidth="1"/>
    <col min="69" max="69" width="13.85546875" bestFit="1" customWidth="1"/>
    <col min="70" max="70" width="12.140625" style="40" bestFit="1" customWidth="1"/>
    <col min="71" max="71" width="12.5703125" style="40" bestFit="1" customWidth="1"/>
    <col min="72" max="72" width="10.7109375" style="40" bestFit="1" customWidth="1"/>
    <col min="73" max="73" width="11.5703125" style="40" customWidth="1"/>
    <col min="74" max="74" width="13.42578125" style="40" bestFit="1" customWidth="1"/>
  </cols>
  <sheetData>
    <row r="2" spans="1:74" x14ac:dyDescent="0.25">
      <c r="D2" t="s">
        <v>161</v>
      </c>
      <c r="E2" s="41">
        <v>0.33</v>
      </c>
      <c r="L2" t="s">
        <v>161</v>
      </c>
      <c r="M2" s="41">
        <v>0.33</v>
      </c>
      <c r="T2" t="s">
        <v>161</v>
      </c>
      <c r="U2" s="41">
        <v>0.33</v>
      </c>
      <c r="AB2" t="s">
        <v>161</v>
      </c>
      <c r="AC2" s="41">
        <v>0.33</v>
      </c>
      <c r="AJ2" t="s">
        <v>161</v>
      </c>
      <c r="AK2" s="41">
        <v>0.33</v>
      </c>
      <c r="AR2" t="s">
        <v>161</v>
      </c>
      <c r="AS2" s="41">
        <v>0.33</v>
      </c>
      <c r="AZ2" t="s">
        <v>161</v>
      </c>
      <c r="BA2" s="41">
        <v>0.33</v>
      </c>
      <c r="BH2" t="s">
        <v>161</v>
      </c>
      <c r="BI2" s="41">
        <v>0.33</v>
      </c>
      <c r="BP2" t="s">
        <v>161</v>
      </c>
      <c r="BQ2" s="41">
        <v>0.33</v>
      </c>
    </row>
    <row r="3" spans="1:74" x14ac:dyDescent="0.25">
      <c r="D3" t="s">
        <v>78</v>
      </c>
      <c r="E3" s="26">
        <f>'Huskøb og lån'!F7*1.02</f>
        <v>510000</v>
      </c>
      <c r="L3" t="s">
        <v>78</v>
      </c>
      <c r="M3" s="26">
        <f>'Huskøb og lån'!F8*1.02</f>
        <v>1122000</v>
      </c>
      <c r="T3" t="s">
        <v>78</v>
      </c>
      <c r="U3" s="26">
        <f>'Huskøb og lån'!F9*1.02</f>
        <v>663000</v>
      </c>
      <c r="AB3" t="s">
        <v>78</v>
      </c>
      <c r="AC3" s="26">
        <f>'Lån og værdier'!F7</f>
        <v>150000</v>
      </c>
      <c r="AJ3" t="s">
        <v>78</v>
      </c>
      <c r="AK3" s="26">
        <f>'Lån og værdier'!F8</f>
        <v>50000</v>
      </c>
      <c r="AR3" t="s">
        <v>78</v>
      </c>
      <c r="AS3" s="26">
        <f>'Lån og værdier'!F9</f>
        <v>0</v>
      </c>
      <c r="AZ3" t="s">
        <v>78</v>
      </c>
      <c r="BA3" s="26">
        <f>'Lån og værdier'!F10</f>
        <v>0</v>
      </c>
      <c r="BH3" t="s">
        <v>78</v>
      </c>
      <c r="BI3" s="26">
        <f>'Lån og værdier'!F11</f>
        <v>0</v>
      </c>
      <c r="BP3" t="s">
        <v>78</v>
      </c>
      <c r="BQ3" s="26">
        <f>'Lån og værdier'!F12</f>
        <v>0</v>
      </c>
    </row>
    <row r="4" spans="1:74" x14ac:dyDescent="0.25">
      <c r="D4" t="s">
        <v>79</v>
      </c>
      <c r="E4">
        <f>'Huskøb og lån'!H7</f>
        <v>15</v>
      </c>
      <c r="L4" t="s">
        <v>79</v>
      </c>
      <c r="M4">
        <f>'Huskøb og lån'!H8</f>
        <v>30</v>
      </c>
      <c r="T4" t="s">
        <v>79</v>
      </c>
      <c r="U4">
        <f>'Huskøb og lån'!H9</f>
        <v>30</v>
      </c>
      <c r="AB4" t="s">
        <v>79</v>
      </c>
      <c r="AC4">
        <f>'Lån og værdier'!H7</f>
        <v>10</v>
      </c>
      <c r="AJ4" t="s">
        <v>79</v>
      </c>
      <c r="AK4">
        <f>'Lån og værdier'!H8</f>
        <v>5</v>
      </c>
      <c r="AR4" t="s">
        <v>79</v>
      </c>
      <c r="AS4">
        <f>'Lån og værdier'!H9</f>
        <v>0</v>
      </c>
      <c r="AZ4" t="s">
        <v>79</v>
      </c>
      <c r="BA4">
        <f>'Lån og værdier'!H10</f>
        <v>0</v>
      </c>
      <c r="BH4" t="s">
        <v>79</v>
      </c>
      <c r="BI4">
        <f>'Lån og værdier'!H11</f>
        <v>0</v>
      </c>
      <c r="BP4" t="s">
        <v>79</v>
      </c>
      <c r="BQ4">
        <f>'Lån og værdier'!H12</f>
        <v>0</v>
      </c>
    </row>
    <row r="5" spans="1:74" x14ac:dyDescent="0.25">
      <c r="D5" t="s">
        <v>80</v>
      </c>
      <c r="E5">
        <f>'Huskøb og lån'!I7</f>
        <v>0</v>
      </c>
      <c r="L5" t="s">
        <v>80</v>
      </c>
      <c r="M5">
        <f>'Huskøb og lån'!I8</f>
        <v>10</v>
      </c>
      <c r="T5" t="s">
        <v>80</v>
      </c>
      <c r="U5">
        <f>'Huskøb og lån'!I9</f>
        <v>0</v>
      </c>
      <c r="AB5" t="s">
        <v>80</v>
      </c>
      <c r="AC5">
        <f>'Lån og værdier'!I7</f>
        <v>0</v>
      </c>
      <c r="AJ5" t="s">
        <v>80</v>
      </c>
      <c r="AK5">
        <f>'Lån og værdier'!I8</f>
        <v>0</v>
      </c>
      <c r="AR5" t="s">
        <v>80</v>
      </c>
      <c r="AS5">
        <f>'Lån og værdier'!I9</f>
        <v>0</v>
      </c>
      <c r="AZ5" t="s">
        <v>80</v>
      </c>
      <c r="BA5">
        <f>'Lån og værdier'!I10</f>
        <v>0</v>
      </c>
      <c r="BH5" t="s">
        <v>80</v>
      </c>
      <c r="BI5">
        <f>'Lån og værdier'!I11</f>
        <v>0</v>
      </c>
      <c r="BP5" t="s">
        <v>80</v>
      </c>
      <c r="BQ5">
        <f>'Lån og værdier'!I12</f>
        <v>0</v>
      </c>
    </row>
    <row r="6" spans="1:74" x14ac:dyDescent="0.25">
      <c r="D6" t="s">
        <v>81</v>
      </c>
      <c r="E6" s="25">
        <f>'Huskøb og lån'!G7</f>
        <v>0.05</v>
      </c>
      <c r="L6" t="s">
        <v>81</v>
      </c>
      <c r="M6" s="25">
        <f>'Huskøb og lån'!G8</f>
        <v>0.03</v>
      </c>
      <c r="T6" t="s">
        <v>81</v>
      </c>
      <c r="U6" s="25">
        <f>'Huskøb og lån'!G9</f>
        <v>0.02</v>
      </c>
      <c r="AB6" t="s">
        <v>81</v>
      </c>
      <c r="AC6" s="25">
        <f>'Lån og værdier'!G7</f>
        <v>0.05</v>
      </c>
      <c r="AJ6" t="s">
        <v>81</v>
      </c>
      <c r="AK6" s="25">
        <f>'Lån og værdier'!G8</f>
        <v>4.3499999999999997E-2</v>
      </c>
      <c r="AR6" t="s">
        <v>81</v>
      </c>
      <c r="AS6" s="25">
        <f>'Lån og værdier'!G9</f>
        <v>0</v>
      </c>
      <c r="AZ6" t="s">
        <v>81</v>
      </c>
      <c r="BA6" s="25">
        <f>'Lån og værdier'!G10</f>
        <v>0</v>
      </c>
      <c r="BH6" t="s">
        <v>81</v>
      </c>
      <c r="BI6" s="25">
        <f>'Lån og værdier'!G11</f>
        <v>0</v>
      </c>
      <c r="BP6" t="s">
        <v>81</v>
      </c>
      <c r="BQ6" s="25">
        <f>'Lån og værdier'!G12</f>
        <v>0</v>
      </c>
    </row>
    <row r="7" spans="1:74" x14ac:dyDescent="0.25">
      <c r="A7" t="s">
        <v>163</v>
      </c>
      <c r="B7" t="s">
        <v>172</v>
      </c>
      <c r="D7" t="s">
        <v>147</v>
      </c>
      <c r="E7" s="26">
        <f>PMT(E6/4,(E4-E5)*4,E3,0)*-1</f>
        <v>12132.864344042955</v>
      </c>
      <c r="L7" t="s">
        <v>147</v>
      </c>
      <c r="M7" s="26">
        <f>PMT(M6/4,(M4-M5)*4,M3,0)*-1</f>
        <v>18701.73298957961</v>
      </c>
      <c r="T7" t="s">
        <v>147</v>
      </c>
      <c r="U7" s="26">
        <f>PMT(U6/4,(U4-U5)*4,U3,0)*-1</f>
        <v>7360.6592787313575</v>
      </c>
      <c r="AB7" t="s">
        <v>147</v>
      </c>
      <c r="AC7" s="26">
        <f>PMT(AC6/4,(AC4-AC5)*4,AC3,0)*-1</f>
        <v>4788.2120862871225</v>
      </c>
      <c r="AJ7" t="s">
        <v>147</v>
      </c>
      <c r="AK7" s="26">
        <f>PMT(AK6/4,(AK4-AK5)*4,AK3,0)*-1</f>
        <v>2795.238872656068</v>
      </c>
      <c r="AR7" t="s">
        <v>147</v>
      </c>
      <c r="AS7" s="26" t="e">
        <f>PMT(AS6/4,(AS4-AS5)*4,AS3,0)*-1</f>
        <v>#NUM!</v>
      </c>
      <c r="AZ7" t="s">
        <v>147</v>
      </c>
      <c r="BA7" s="26" t="e">
        <f>PMT(BA6/4,(BA4-BA5)*4,BA3,0)*-1</f>
        <v>#NUM!</v>
      </c>
      <c r="BH7" t="s">
        <v>147</v>
      </c>
      <c r="BI7" s="26" t="e">
        <f>PMT(BI6/4,(BI4-BI5)*4,BI3,0)*-1</f>
        <v>#NUM!</v>
      </c>
      <c r="BP7" t="s">
        <v>147</v>
      </c>
      <c r="BQ7" s="26" t="e">
        <f>PMT(BQ6/4,(BQ4-BQ5)*4,BQ3,0)*-1</f>
        <v>#NUM!</v>
      </c>
    </row>
    <row r="8" spans="1:74" x14ac:dyDescent="0.25">
      <c r="A8" s="43">
        <f>E8+M8+U8+AC8+AK8+AS8+BA8+BI8+BQ8</f>
        <v>141967.89832687002</v>
      </c>
      <c r="B8" s="43"/>
      <c r="D8" t="s">
        <v>29</v>
      </c>
      <c r="E8" s="26">
        <f>SUM(H13:H16)</f>
        <v>48531.45737617182</v>
      </c>
      <c r="L8" t="s">
        <v>29</v>
      </c>
      <c r="M8" s="26">
        <f>SUM(P13:P16)</f>
        <v>33660</v>
      </c>
      <c r="T8" t="s">
        <v>29</v>
      </c>
      <c r="U8" s="26">
        <f>SUM(X13:X16)</f>
        <v>29442.63711492543</v>
      </c>
      <c r="AB8" t="s">
        <v>29</v>
      </c>
      <c r="AC8" s="26">
        <f>SUM(AF13:AF16)</f>
        <v>19152.84834514849</v>
      </c>
      <c r="AJ8" t="s">
        <v>29</v>
      </c>
      <c r="AK8" s="26">
        <f>SUM(AN13:AN16)</f>
        <v>11180.955490624272</v>
      </c>
      <c r="AR8" t="s">
        <v>29</v>
      </c>
      <c r="AS8" s="26">
        <f>SUM(AV13:AV16)</f>
        <v>0</v>
      </c>
      <c r="AZ8" t="s">
        <v>29</v>
      </c>
      <c r="BA8" s="26">
        <f>SUM(BD13:BD16)</f>
        <v>0</v>
      </c>
      <c r="BH8" t="s">
        <v>29</v>
      </c>
      <c r="BI8" s="26">
        <f>SUM(BL13:BL16)</f>
        <v>0</v>
      </c>
      <c r="BP8" t="s">
        <v>29</v>
      </c>
      <c r="BQ8" s="26">
        <f>SUM(BT13:BT16)</f>
        <v>0</v>
      </c>
    </row>
    <row r="9" spans="1:74" x14ac:dyDescent="0.25">
      <c r="A9" s="43">
        <f>E9+M9+U9+AC9+AK9+AS9+BA9+BI9+BQ9</f>
        <v>81169.480419640371</v>
      </c>
      <c r="B9" s="43"/>
      <c r="D9" t="s">
        <v>162</v>
      </c>
      <c r="E9" s="26">
        <f>SUM(G13:G16)</f>
        <v>25064.550263152956</v>
      </c>
      <c r="L9" t="s">
        <v>162</v>
      </c>
      <c r="M9" s="26">
        <f>SUM(O13:O16)</f>
        <v>33660</v>
      </c>
      <c r="T9" t="s">
        <v>162</v>
      </c>
      <c r="U9" s="26">
        <f>SUM(W13:W16)</f>
        <v>13138.225150002778</v>
      </c>
      <c r="AB9" t="s">
        <v>162</v>
      </c>
      <c r="AC9" s="26">
        <f>SUM(AE13:AE16)</f>
        <v>7279.6826461071814</v>
      </c>
      <c r="AJ9" t="s">
        <v>162</v>
      </c>
      <c r="AK9" s="26">
        <f>SUM(AM13:AM16)</f>
        <v>2027.0223603774621</v>
      </c>
      <c r="AR9" t="s">
        <v>162</v>
      </c>
      <c r="AS9" s="26">
        <f>SUM(AU13:AU16)</f>
        <v>0</v>
      </c>
      <c r="AZ9" t="s">
        <v>162</v>
      </c>
      <c r="BA9" s="26">
        <f>SUM(BC13:BC16)</f>
        <v>0</v>
      </c>
      <c r="BH9" t="s">
        <v>162</v>
      </c>
      <c r="BI9" s="26">
        <f>SUM(BK13:BK16)</f>
        <v>0</v>
      </c>
      <c r="BP9" t="s">
        <v>162</v>
      </c>
      <c r="BQ9" s="26">
        <f>SUM(BS13:BS16)</f>
        <v>0</v>
      </c>
    </row>
    <row r="11" spans="1:74" x14ac:dyDescent="0.25">
      <c r="D11" t="s">
        <v>144</v>
      </c>
      <c r="E11" t="s">
        <v>149</v>
      </c>
      <c r="F11" s="40" t="s">
        <v>145</v>
      </c>
      <c r="G11" s="40" t="s">
        <v>146</v>
      </c>
      <c r="H11" s="40" t="s">
        <v>147</v>
      </c>
      <c r="I11" s="40" t="s">
        <v>148</v>
      </c>
      <c r="J11" s="40" t="s">
        <v>82</v>
      </c>
      <c r="L11" t="s">
        <v>144</v>
      </c>
      <c r="M11" t="s">
        <v>149</v>
      </c>
      <c r="N11" s="40" t="s">
        <v>145</v>
      </c>
      <c r="O11" s="40" t="s">
        <v>146</v>
      </c>
      <c r="P11" s="40" t="s">
        <v>147</v>
      </c>
      <c r="Q11" s="40" t="s">
        <v>148</v>
      </c>
      <c r="R11" s="40" t="s">
        <v>82</v>
      </c>
      <c r="T11" t="s">
        <v>144</v>
      </c>
      <c r="U11" t="s">
        <v>149</v>
      </c>
      <c r="V11" s="40" t="s">
        <v>145</v>
      </c>
      <c r="W11" s="40" t="s">
        <v>146</v>
      </c>
      <c r="X11" s="40" t="s">
        <v>147</v>
      </c>
      <c r="Y11" s="40" t="s">
        <v>148</v>
      </c>
      <c r="Z11" s="40" t="s">
        <v>82</v>
      </c>
      <c r="AB11" t="s">
        <v>144</v>
      </c>
      <c r="AC11" t="s">
        <v>149</v>
      </c>
      <c r="AD11" s="40" t="s">
        <v>145</v>
      </c>
      <c r="AE11" s="40" t="s">
        <v>146</v>
      </c>
      <c r="AF11" s="40" t="s">
        <v>147</v>
      </c>
      <c r="AG11" s="40" t="s">
        <v>148</v>
      </c>
      <c r="AH11" s="40" t="s">
        <v>82</v>
      </c>
      <c r="AJ11" t="s">
        <v>144</v>
      </c>
      <c r="AK11" t="s">
        <v>149</v>
      </c>
      <c r="AL11" s="40" t="s">
        <v>145</v>
      </c>
      <c r="AM11" s="40" t="s">
        <v>146</v>
      </c>
      <c r="AN11" s="40" t="s">
        <v>147</v>
      </c>
      <c r="AO11" s="40" t="s">
        <v>148</v>
      </c>
      <c r="AP11" s="40" t="s">
        <v>82</v>
      </c>
      <c r="AR11" t="s">
        <v>144</v>
      </c>
      <c r="AS11" t="s">
        <v>149</v>
      </c>
      <c r="AT11" s="40" t="s">
        <v>145</v>
      </c>
      <c r="AU11" s="40" t="s">
        <v>146</v>
      </c>
      <c r="AV11" s="40" t="s">
        <v>147</v>
      </c>
      <c r="AW11" s="40" t="s">
        <v>148</v>
      </c>
      <c r="AX11" s="40" t="s">
        <v>82</v>
      </c>
      <c r="AZ11" t="s">
        <v>144</v>
      </c>
      <c r="BA11" t="s">
        <v>149</v>
      </c>
      <c r="BB11" s="40" t="s">
        <v>145</v>
      </c>
      <c r="BC11" s="40" t="s">
        <v>146</v>
      </c>
      <c r="BD11" s="40" t="s">
        <v>147</v>
      </c>
      <c r="BE11" s="40" t="s">
        <v>148</v>
      </c>
      <c r="BF11" s="40" t="s">
        <v>82</v>
      </c>
      <c r="BH11" t="s">
        <v>144</v>
      </c>
      <c r="BI11" t="s">
        <v>149</v>
      </c>
      <c r="BJ11" s="40" t="s">
        <v>145</v>
      </c>
      <c r="BK11" s="40" t="s">
        <v>146</v>
      </c>
      <c r="BL11" s="40" t="s">
        <v>147</v>
      </c>
      <c r="BM11" s="40" t="s">
        <v>148</v>
      </c>
      <c r="BN11" s="40" t="s">
        <v>82</v>
      </c>
      <c r="BP11" t="s">
        <v>144</v>
      </c>
      <c r="BQ11" t="s">
        <v>149</v>
      </c>
      <c r="BR11" s="40" t="s">
        <v>145</v>
      </c>
      <c r="BS11" s="40" t="s">
        <v>146</v>
      </c>
      <c r="BT11" s="40" t="s">
        <v>147</v>
      </c>
      <c r="BU11" s="40" t="s">
        <v>148</v>
      </c>
      <c r="BV11" s="40" t="s">
        <v>82</v>
      </c>
    </row>
    <row r="12" spans="1:74" x14ac:dyDescent="0.25">
      <c r="A12" s="57">
        <f>J12+R12+Z12+AH12+AP12+AX12+BF12+BN12+BV12</f>
        <v>2495000</v>
      </c>
      <c r="B12" s="57">
        <f>J12+R12+Z12</f>
        <v>2295000</v>
      </c>
      <c r="C12">
        <f ca="1">YEAR(TODAY())</f>
        <v>2017</v>
      </c>
      <c r="D12">
        <v>0</v>
      </c>
      <c r="J12" s="40">
        <f>E3</f>
        <v>510000</v>
      </c>
      <c r="L12">
        <v>0</v>
      </c>
      <c r="R12" s="40">
        <f>M3</f>
        <v>1122000</v>
      </c>
      <c r="T12">
        <v>0</v>
      </c>
      <c r="Z12" s="40">
        <f>U3</f>
        <v>663000</v>
      </c>
      <c r="AB12">
        <v>0</v>
      </c>
      <c r="AH12" s="40">
        <f>AC3</f>
        <v>150000</v>
      </c>
      <c r="AJ12">
        <v>0</v>
      </c>
      <c r="AP12" s="40">
        <f>AK3</f>
        <v>50000</v>
      </c>
      <c r="AR12">
        <v>0</v>
      </c>
      <c r="AX12" s="40">
        <f>AS3</f>
        <v>0</v>
      </c>
      <c r="AZ12">
        <v>0</v>
      </c>
      <c r="BF12" s="40">
        <f>BA3</f>
        <v>0</v>
      </c>
      <c r="BH12">
        <v>0</v>
      </c>
      <c r="BN12" s="40">
        <f>BI3</f>
        <v>0</v>
      </c>
      <c r="BP12">
        <v>0</v>
      </c>
      <c r="BV12" s="40">
        <f>BQ3</f>
        <v>0</v>
      </c>
    </row>
    <row r="13" spans="1:74" x14ac:dyDescent="0.25">
      <c r="A13" s="57">
        <f t="shared" ref="A13:A76" si="0">J13+R13+Z13+AH13+AP13+AX13+BF13+BN13+BV13</f>
        <v>2480031.775418282</v>
      </c>
      <c r="B13" s="57">
        <f t="shared" ref="B13:B76" si="1">J13+R13+Z13</f>
        <v>2285196.4763772255</v>
      </c>
      <c r="C13">
        <f ca="1">$C$12+D13*0.25</f>
        <v>2017.25</v>
      </c>
      <c r="D13">
        <v>1</v>
      </c>
      <c r="E13">
        <f t="shared" ref="E13:E76" si="2">IF(E$4*4&lt;D13,2,IF(E$5*4&gt;=D13,1,0))</f>
        <v>0</v>
      </c>
      <c r="F13" s="40">
        <f>IF(E13=2,0,IF(E13=1,0,H13-G13))</f>
        <v>5757.8643440429551</v>
      </c>
      <c r="G13" s="40">
        <f>J12*E$6/4</f>
        <v>6375</v>
      </c>
      <c r="H13" s="40">
        <f>IF(E13=2,0,IF(E13=1,G13,E$7))</f>
        <v>12132.864344042955</v>
      </c>
      <c r="I13" s="40">
        <f>H13-G13*$E$2</f>
        <v>10029.114344042955</v>
      </c>
      <c r="J13" s="40">
        <f>J12-F13</f>
        <v>504242.13565595704</v>
      </c>
      <c r="L13">
        <v>1</v>
      </c>
      <c r="M13">
        <f t="shared" ref="M13:M76" si="3">IF(M$4*4&lt;L13,2,IF(M$5*4&gt;=L13,1,0))</f>
        <v>1</v>
      </c>
      <c r="N13" s="40">
        <f>IF(M13=2,0,IF(M13=1,0,P13-O13))</f>
        <v>0</v>
      </c>
      <c r="O13" s="40">
        <f>R12*M$6/4</f>
        <v>8415</v>
      </c>
      <c r="P13" s="40">
        <f>IF(M13=2,0,IF(M13=1,O13,M$7))</f>
        <v>8415</v>
      </c>
      <c r="Q13" s="40">
        <f>P13-O13*$E$2</f>
        <v>5638.0499999999993</v>
      </c>
      <c r="R13" s="40">
        <f>R12-N13</f>
        <v>1122000</v>
      </c>
      <c r="T13">
        <v>1</v>
      </c>
      <c r="U13">
        <f t="shared" ref="U13:U76" si="4">IF(U$4*4&lt;T13,2,IF(U$5*4&gt;=T13,1,0))</f>
        <v>0</v>
      </c>
      <c r="V13" s="40">
        <f>IF(U13=2,0,IF(U13=1,0,X13-W13))</f>
        <v>4045.6592787313575</v>
      </c>
      <c r="W13" s="40">
        <f>Z12*U$6/4</f>
        <v>3315</v>
      </c>
      <c r="X13" s="40">
        <f>IF(U13=2,0,IF(U13=1,W13,U$7))</f>
        <v>7360.6592787313575</v>
      </c>
      <c r="Y13" s="40">
        <f>X13-W13*$E$2</f>
        <v>6266.7092787313577</v>
      </c>
      <c r="Z13" s="40">
        <f>Z12-V13</f>
        <v>658954.34072126867</v>
      </c>
      <c r="AB13">
        <v>1</v>
      </c>
      <c r="AC13">
        <f t="shared" ref="AC13:AC76" si="5">IF(AC$4*4&lt;AB13,2,IF(AC$5*4&gt;=AB13,1,0))</f>
        <v>0</v>
      </c>
      <c r="AD13" s="40">
        <f>IF(AC13=2,0,IF(AC13=1,0,AF13-AE13))</f>
        <v>2913.2120862871225</v>
      </c>
      <c r="AE13" s="40">
        <f>AH12*AC$6/4</f>
        <v>1875</v>
      </c>
      <c r="AF13" s="40">
        <f>IF(AC13=2,0,IF(AC13=1,AE13,AC$7))</f>
        <v>4788.2120862871225</v>
      </c>
      <c r="AG13" s="40">
        <f>AF13-AE13*$E$2</f>
        <v>4169.4620862871225</v>
      </c>
      <c r="AH13" s="40">
        <f>AH12-AD13</f>
        <v>147086.78791371288</v>
      </c>
      <c r="AJ13">
        <v>1</v>
      </c>
      <c r="AK13">
        <f t="shared" ref="AK13:AK76" si="6">IF(AK$4*4&lt;AJ13,2,IF(AK$5*4&gt;=AJ13,1,0))</f>
        <v>0</v>
      </c>
      <c r="AL13" s="40">
        <f>IF(AK13=2,0,IF(AK13=1,0,AN13-AM13))</f>
        <v>2251.488872656068</v>
      </c>
      <c r="AM13" s="40">
        <f>AP12*AK$6/4</f>
        <v>543.75</v>
      </c>
      <c r="AN13" s="40">
        <f>IF(AK13=2,0,IF(AK13=1,AM13,AK$7))</f>
        <v>2795.238872656068</v>
      </c>
      <c r="AO13" s="40">
        <f>AN13-AM13*$E$2</f>
        <v>2615.801372656068</v>
      </c>
      <c r="AP13" s="40">
        <f>AP12-AL13</f>
        <v>47748.511127343932</v>
      </c>
      <c r="AR13">
        <v>1</v>
      </c>
      <c r="AS13">
        <f t="shared" ref="AS13:AS76" si="7">IF(AS$4*4&lt;AR13,2,IF(AS$5*4&gt;=AR13,1,0))</f>
        <v>2</v>
      </c>
      <c r="AT13" s="40">
        <f>IF(AS13=2,0,IF(AS13=1,0,AV13-AU13))</f>
        <v>0</v>
      </c>
      <c r="AU13" s="40">
        <f>AX12*AS$6/4</f>
        <v>0</v>
      </c>
      <c r="AV13" s="40">
        <f>IF(AS13=2,0,IF(AS13=1,AU13,AS$7))</f>
        <v>0</v>
      </c>
      <c r="AW13" s="40">
        <f>AV13-AU13*$E$2</f>
        <v>0</v>
      </c>
      <c r="AX13" s="40">
        <f>AX12-AT13</f>
        <v>0</v>
      </c>
      <c r="AZ13">
        <v>1</v>
      </c>
      <c r="BA13">
        <f t="shared" ref="BA13:BA76" si="8">IF(BA$4*4&lt;AZ13,2,IF(BA$5*4&gt;=AZ13,1,0))</f>
        <v>2</v>
      </c>
      <c r="BB13" s="40">
        <f>IF(BA13=2,0,IF(BA13=1,0,BD13-BC13))</f>
        <v>0</v>
      </c>
      <c r="BC13" s="40">
        <f>BF12*BA$6/4</f>
        <v>0</v>
      </c>
      <c r="BD13" s="40">
        <f>IF(BA13=2,0,IF(BA13=1,BC13,BA$7))</f>
        <v>0</v>
      </c>
      <c r="BE13" s="40">
        <f>BD13-BC13*$E$2</f>
        <v>0</v>
      </c>
      <c r="BF13" s="40">
        <f>BF12-BB13</f>
        <v>0</v>
      </c>
      <c r="BH13">
        <v>1</v>
      </c>
      <c r="BI13">
        <f t="shared" ref="BI13:BI76" si="9">IF(BI$4*4&lt;BH13,2,IF(BI$5*4&gt;=BH13,1,0))</f>
        <v>2</v>
      </c>
      <c r="BJ13" s="40">
        <f>IF(BI13=2,0,IF(BI13=1,0,BL13-BK13))</f>
        <v>0</v>
      </c>
      <c r="BK13" s="40">
        <f>BN12*BI$6/4</f>
        <v>0</v>
      </c>
      <c r="BL13" s="40">
        <f>IF(BI13=2,0,IF(BI13=1,BK13,BI$7))</f>
        <v>0</v>
      </c>
      <c r="BM13" s="40">
        <f>BL13-BK13*$E$2</f>
        <v>0</v>
      </c>
      <c r="BN13" s="40">
        <f>BN12-BJ13</f>
        <v>0</v>
      </c>
      <c r="BP13">
        <v>1</v>
      </c>
      <c r="BQ13">
        <f t="shared" ref="BQ13:BQ76" si="10">IF(BQ$4*4&lt;BP13,2,IF(BQ$5*4&gt;=BP13,1,0))</f>
        <v>2</v>
      </c>
      <c r="BR13" s="40">
        <f>IF(BQ13=2,0,IF(BQ13=1,0,BT13-BS13))</f>
        <v>0</v>
      </c>
      <c r="BS13" s="40">
        <f>BV12*BQ$6/4</f>
        <v>0</v>
      </c>
      <c r="BT13" s="40">
        <f>IF(BQ13=2,0,IF(BQ13=1,BS13,BQ$7))</f>
        <v>0</v>
      </c>
      <c r="BU13" s="40">
        <f>BT13-BS13*$E$2</f>
        <v>0</v>
      </c>
      <c r="BV13" s="40">
        <f>BV12-BR13</f>
        <v>0</v>
      </c>
    </row>
    <row r="14" spans="1:74" x14ac:dyDescent="0.25">
      <c r="A14" s="57">
        <f t="shared" si="0"/>
        <v>2464910.4491433022</v>
      </c>
      <c r="B14" s="57">
        <f t="shared" si="1"/>
        <v>2275300.7511537573</v>
      </c>
      <c r="C14">
        <f t="shared" ref="C14:C77" ca="1" si="11">$C$12+D14*0.25</f>
        <v>2017.5</v>
      </c>
      <c r="D14">
        <v>2</v>
      </c>
      <c r="E14">
        <f t="shared" si="2"/>
        <v>0</v>
      </c>
      <c r="F14" s="40">
        <f t="shared" ref="F14:F77" si="12">IF(E14=2,0,IF(E14=1,0,H14-G14))</f>
        <v>5829.8376483434913</v>
      </c>
      <c r="G14" s="40">
        <f t="shared" ref="G14:G77" si="13">J13*E$6/4</f>
        <v>6303.0266956994637</v>
      </c>
      <c r="H14" s="40">
        <f t="shared" ref="H14:H77" si="14">IF(E14=2,0,IF(E14=1,G14,E$7))</f>
        <v>12132.864344042955</v>
      </c>
      <c r="I14" s="40">
        <f t="shared" ref="I14:I77" si="15">H14-G14*$E$2</f>
        <v>10052.865534462133</v>
      </c>
      <c r="J14" s="40">
        <f t="shared" ref="J14:J77" si="16">J13-F14</f>
        <v>498412.29800761357</v>
      </c>
      <c r="L14">
        <v>2</v>
      </c>
      <c r="M14">
        <f t="shared" si="3"/>
        <v>1</v>
      </c>
      <c r="N14" s="40">
        <f t="shared" ref="N14:N77" si="17">IF(M14=2,0,IF(M14=1,0,P14-O14))</f>
        <v>0</v>
      </c>
      <c r="O14" s="40">
        <f t="shared" ref="O14:O77" si="18">R13*M$6/4</f>
        <v>8415</v>
      </c>
      <c r="P14" s="40">
        <f t="shared" ref="P14:P77" si="19">IF(M14=2,0,IF(M14=1,O14,M$7))</f>
        <v>8415</v>
      </c>
      <c r="Q14" s="40">
        <f t="shared" ref="Q14:Q77" si="20">P14-O14*$E$2</f>
        <v>5638.0499999999993</v>
      </c>
      <c r="R14" s="40">
        <f t="shared" ref="R14:R77" si="21">R13-N14</f>
        <v>1122000</v>
      </c>
      <c r="T14">
        <v>2</v>
      </c>
      <c r="U14">
        <f t="shared" si="4"/>
        <v>0</v>
      </c>
      <c r="V14" s="40">
        <f t="shared" ref="V14:V77" si="22">IF(U14=2,0,IF(U14=1,0,X14-W14))</f>
        <v>4065.8875751250139</v>
      </c>
      <c r="W14" s="40">
        <f t="shared" ref="W14:W77" si="23">Z13*U$6/4</f>
        <v>3294.7717036063436</v>
      </c>
      <c r="X14" s="40">
        <f t="shared" ref="X14:X77" si="24">IF(U14=2,0,IF(U14=1,W14,U$7))</f>
        <v>7360.6592787313575</v>
      </c>
      <c r="Y14" s="40">
        <f t="shared" ref="Y14:Y77" si="25">X14-W14*$E$2</f>
        <v>6273.3846165412642</v>
      </c>
      <c r="Z14" s="40">
        <f t="shared" ref="Z14:Z77" si="26">Z13-V14</f>
        <v>654888.4531461437</v>
      </c>
      <c r="AB14">
        <v>2</v>
      </c>
      <c r="AC14">
        <f t="shared" si="5"/>
        <v>0</v>
      </c>
      <c r="AD14" s="40">
        <f t="shared" ref="AD14:AD77" si="27">IF(AC14=2,0,IF(AC14=1,0,AF14-AE14))</f>
        <v>2949.6272373657112</v>
      </c>
      <c r="AE14" s="40">
        <f t="shared" ref="AE14:AE77" si="28">AH13*AC$6/4</f>
        <v>1838.5848489214111</v>
      </c>
      <c r="AF14" s="40">
        <f t="shared" ref="AF14:AF77" si="29">IF(AC14=2,0,IF(AC14=1,AE14,AC$7))</f>
        <v>4788.2120862871225</v>
      </c>
      <c r="AG14" s="40">
        <f t="shared" ref="AG14:AG77" si="30">AF14-AE14*$E$2</f>
        <v>4181.4790861430565</v>
      </c>
      <c r="AH14" s="40">
        <f t="shared" ref="AH14:AH77" si="31">AH13-AD14</f>
        <v>144137.16067634718</v>
      </c>
      <c r="AJ14">
        <v>2</v>
      </c>
      <c r="AK14">
        <f t="shared" si="6"/>
        <v>0</v>
      </c>
      <c r="AL14" s="40">
        <f t="shared" ref="AL14:AL77" si="32">IF(AK14=2,0,IF(AK14=1,0,AN14-AM14))</f>
        <v>2275.973814146203</v>
      </c>
      <c r="AM14" s="40">
        <f t="shared" ref="AM14:AM77" si="33">AP13*AK$6/4</f>
        <v>519.26505850986518</v>
      </c>
      <c r="AN14" s="40">
        <f t="shared" ref="AN14:AN77" si="34">IF(AK14=2,0,IF(AK14=1,AM14,AK$7))</f>
        <v>2795.238872656068</v>
      </c>
      <c r="AO14" s="40">
        <f t="shared" ref="AO14:AO77" si="35">AN14-AM14*$E$2</f>
        <v>2623.8814033478125</v>
      </c>
      <c r="AP14" s="40">
        <f t="shared" ref="AP14:AP77" si="36">AP13-AL14</f>
        <v>45472.537313197732</v>
      </c>
      <c r="AR14">
        <v>2</v>
      </c>
      <c r="AS14">
        <f t="shared" si="7"/>
        <v>2</v>
      </c>
      <c r="AT14" s="40">
        <f t="shared" ref="AT14:AT77" si="37">IF(AS14=2,0,IF(AS14=1,0,AV14-AU14))</f>
        <v>0</v>
      </c>
      <c r="AU14" s="40">
        <f t="shared" ref="AU14:AU77" si="38">AX13*AS$6/4</f>
        <v>0</v>
      </c>
      <c r="AV14" s="40">
        <f t="shared" ref="AV14:AV77" si="39">IF(AS14=2,0,IF(AS14=1,AU14,AS$7))</f>
        <v>0</v>
      </c>
      <c r="AW14" s="40">
        <f t="shared" ref="AW14:AW77" si="40">AV14-AU14*$E$2</f>
        <v>0</v>
      </c>
      <c r="AX14" s="40">
        <f t="shared" ref="AX14:AX77" si="41">AX13-AT14</f>
        <v>0</v>
      </c>
      <c r="AZ14">
        <v>2</v>
      </c>
      <c r="BA14">
        <f t="shared" si="8"/>
        <v>2</v>
      </c>
      <c r="BB14" s="40">
        <f t="shared" ref="BB14:BB77" si="42">IF(BA14=2,0,IF(BA14=1,0,BD14-BC14))</f>
        <v>0</v>
      </c>
      <c r="BC14" s="40">
        <f t="shared" ref="BC14:BC77" si="43">BF13*BA$6/4</f>
        <v>0</v>
      </c>
      <c r="BD14" s="40">
        <f t="shared" ref="BD14:BD77" si="44">IF(BA14=2,0,IF(BA14=1,BC14,BA$7))</f>
        <v>0</v>
      </c>
      <c r="BE14" s="40">
        <f t="shared" ref="BE14:BE77" si="45">BD14-BC14*$E$2</f>
        <v>0</v>
      </c>
      <c r="BF14" s="40">
        <f t="shared" ref="BF14:BF77" si="46">BF13-BB14</f>
        <v>0</v>
      </c>
      <c r="BH14">
        <v>2</v>
      </c>
      <c r="BI14">
        <f t="shared" si="9"/>
        <v>2</v>
      </c>
      <c r="BJ14" s="40">
        <f t="shared" ref="BJ14:BJ77" si="47">IF(BI14=2,0,IF(BI14=1,0,BL14-BK14))</f>
        <v>0</v>
      </c>
      <c r="BK14" s="40">
        <f t="shared" ref="BK14:BK77" si="48">BN13*BI$6/4</f>
        <v>0</v>
      </c>
      <c r="BL14" s="40">
        <f t="shared" ref="BL14:BL77" si="49">IF(BI14=2,0,IF(BI14=1,BK14,BI$7))</f>
        <v>0</v>
      </c>
      <c r="BM14" s="40">
        <f t="shared" ref="BM14:BM77" si="50">BL14-BK14*$E$2</f>
        <v>0</v>
      </c>
      <c r="BN14" s="40">
        <f t="shared" ref="BN14:BN77" si="51">BN13-BJ14</f>
        <v>0</v>
      </c>
      <c r="BP14">
        <v>2</v>
      </c>
      <c r="BQ14">
        <f t="shared" si="10"/>
        <v>2</v>
      </c>
      <c r="BR14" s="40">
        <f t="shared" ref="BR14:BR77" si="52">IF(BQ14=2,0,IF(BQ14=1,0,BT14-BS14))</f>
        <v>0</v>
      </c>
      <c r="BS14" s="40">
        <f t="shared" ref="BS14:BS77" si="53">BV13*BQ$6/4</f>
        <v>0</v>
      </c>
      <c r="BT14" s="40">
        <f t="shared" ref="BT14:BT77" si="54">IF(BQ14=2,0,IF(BQ14=1,BS14,BQ$7))</f>
        <v>0</v>
      </c>
      <c r="BU14" s="40">
        <f t="shared" ref="BU14:BU77" si="55">BT14-BS14*$E$2</f>
        <v>0</v>
      </c>
      <c r="BV14" s="40">
        <f t="shared" ref="BV14:BV77" si="56">BV13-BR14</f>
        <v>0</v>
      </c>
    </row>
    <row r="15" spans="1:74" x14ac:dyDescent="0.25">
      <c r="A15" s="57">
        <f t="shared" si="0"/>
        <v>2449634.2989041461</v>
      </c>
      <c r="B15" s="57">
        <f t="shared" si="1"/>
        <v>2265311.8235218087</v>
      </c>
      <c r="C15">
        <f t="shared" ca="1" si="11"/>
        <v>2017.75</v>
      </c>
      <c r="D15">
        <v>3</v>
      </c>
      <c r="E15">
        <f t="shared" si="2"/>
        <v>0</v>
      </c>
      <c r="F15" s="40">
        <f t="shared" si="12"/>
        <v>5902.7106189477854</v>
      </c>
      <c r="G15" s="40">
        <f t="shared" si="13"/>
        <v>6230.1537250951696</v>
      </c>
      <c r="H15" s="40">
        <f t="shared" si="14"/>
        <v>12132.864344042955</v>
      </c>
      <c r="I15" s="40">
        <f t="shared" si="15"/>
        <v>10076.91361476155</v>
      </c>
      <c r="J15" s="40">
        <f t="shared" si="16"/>
        <v>492509.58738866576</v>
      </c>
      <c r="L15">
        <v>3</v>
      </c>
      <c r="M15">
        <f t="shared" si="3"/>
        <v>1</v>
      </c>
      <c r="N15" s="40">
        <f t="shared" si="17"/>
        <v>0</v>
      </c>
      <c r="O15" s="40">
        <f t="shared" si="18"/>
        <v>8415</v>
      </c>
      <c r="P15" s="40">
        <f t="shared" si="19"/>
        <v>8415</v>
      </c>
      <c r="Q15" s="40">
        <f t="shared" si="20"/>
        <v>5638.0499999999993</v>
      </c>
      <c r="R15" s="40">
        <f t="shared" si="21"/>
        <v>1122000</v>
      </c>
      <c r="T15">
        <v>3</v>
      </c>
      <c r="U15">
        <f t="shared" si="4"/>
        <v>0</v>
      </c>
      <c r="V15" s="40">
        <f t="shared" si="22"/>
        <v>4086.2170130006389</v>
      </c>
      <c r="W15" s="40">
        <f t="shared" si="23"/>
        <v>3274.4422657307186</v>
      </c>
      <c r="X15" s="40">
        <f t="shared" si="24"/>
        <v>7360.6592787313575</v>
      </c>
      <c r="Y15" s="40">
        <f t="shared" si="25"/>
        <v>6280.0933310402206</v>
      </c>
      <c r="Z15" s="40">
        <f t="shared" si="26"/>
        <v>650802.23613314307</v>
      </c>
      <c r="AB15">
        <v>3</v>
      </c>
      <c r="AC15">
        <f t="shared" si="5"/>
        <v>0</v>
      </c>
      <c r="AD15" s="40">
        <f t="shared" si="27"/>
        <v>2986.4975778327826</v>
      </c>
      <c r="AE15" s="40">
        <f t="shared" si="28"/>
        <v>1801.7145084543399</v>
      </c>
      <c r="AF15" s="40">
        <f t="shared" si="29"/>
        <v>4788.2120862871225</v>
      </c>
      <c r="AG15" s="40">
        <f t="shared" si="30"/>
        <v>4193.6462984971904</v>
      </c>
      <c r="AH15" s="40">
        <f t="shared" si="31"/>
        <v>141150.6630985144</v>
      </c>
      <c r="AJ15">
        <v>3</v>
      </c>
      <c r="AK15">
        <f t="shared" si="6"/>
        <v>0</v>
      </c>
      <c r="AL15" s="40">
        <f t="shared" si="32"/>
        <v>2300.7250293750426</v>
      </c>
      <c r="AM15" s="40">
        <f t="shared" si="33"/>
        <v>494.51384328102529</v>
      </c>
      <c r="AN15" s="40">
        <f t="shared" si="34"/>
        <v>2795.238872656068</v>
      </c>
      <c r="AO15" s="40">
        <f t="shared" si="35"/>
        <v>2632.0493043733295</v>
      </c>
      <c r="AP15" s="40">
        <f t="shared" si="36"/>
        <v>43171.812283822692</v>
      </c>
      <c r="AR15">
        <v>3</v>
      </c>
      <c r="AS15">
        <f t="shared" si="7"/>
        <v>2</v>
      </c>
      <c r="AT15" s="40">
        <f t="shared" si="37"/>
        <v>0</v>
      </c>
      <c r="AU15" s="40">
        <f t="shared" si="38"/>
        <v>0</v>
      </c>
      <c r="AV15" s="40">
        <f t="shared" si="39"/>
        <v>0</v>
      </c>
      <c r="AW15" s="40">
        <f t="shared" si="40"/>
        <v>0</v>
      </c>
      <c r="AX15" s="40">
        <f t="shared" si="41"/>
        <v>0</v>
      </c>
      <c r="AZ15">
        <v>3</v>
      </c>
      <c r="BA15">
        <f t="shared" si="8"/>
        <v>2</v>
      </c>
      <c r="BB15" s="40">
        <f t="shared" si="42"/>
        <v>0</v>
      </c>
      <c r="BC15" s="40">
        <f t="shared" si="43"/>
        <v>0</v>
      </c>
      <c r="BD15" s="40">
        <f t="shared" si="44"/>
        <v>0</v>
      </c>
      <c r="BE15" s="40">
        <f t="shared" si="45"/>
        <v>0</v>
      </c>
      <c r="BF15" s="40">
        <f t="shared" si="46"/>
        <v>0</v>
      </c>
      <c r="BH15">
        <v>3</v>
      </c>
      <c r="BI15">
        <f t="shared" si="9"/>
        <v>2</v>
      </c>
      <c r="BJ15" s="40">
        <f t="shared" si="47"/>
        <v>0</v>
      </c>
      <c r="BK15" s="40">
        <f t="shared" si="48"/>
        <v>0</v>
      </c>
      <c r="BL15" s="40">
        <f t="shared" si="49"/>
        <v>0</v>
      </c>
      <c r="BM15" s="40">
        <f t="shared" si="50"/>
        <v>0</v>
      </c>
      <c r="BN15" s="40">
        <f t="shared" si="51"/>
        <v>0</v>
      </c>
      <c r="BP15">
        <v>3</v>
      </c>
      <c r="BQ15">
        <f t="shared" si="10"/>
        <v>2</v>
      </c>
      <c r="BR15" s="40">
        <f t="shared" si="52"/>
        <v>0</v>
      </c>
      <c r="BS15" s="40">
        <f t="shared" si="53"/>
        <v>0</v>
      </c>
      <c r="BT15" s="40">
        <f t="shared" si="54"/>
        <v>0</v>
      </c>
      <c r="BU15" s="40">
        <f t="shared" si="55"/>
        <v>0</v>
      </c>
      <c r="BV15" s="40">
        <f t="shared" si="56"/>
        <v>0</v>
      </c>
    </row>
    <row r="16" spans="1:74" x14ac:dyDescent="0.25">
      <c r="A16" s="57">
        <f t="shared" si="0"/>
        <v>2434201.5820927704</v>
      </c>
      <c r="B16" s="57">
        <f t="shared" si="1"/>
        <v>2255228.6809220584</v>
      </c>
      <c r="C16">
        <f t="shared" ca="1" si="11"/>
        <v>2018</v>
      </c>
      <c r="D16">
        <v>4</v>
      </c>
      <c r="E16">
        <f t="shared" si="2"/>
        <v>0</v>
      </c>
      <c r="F16" s="40">
        <f t="shared" si="12"/>
        <v>5976.4945016846323</v>
      </c>
      <c r="G16" s="40">
        <f t="shared" si="13"/>
        <v>6156.3698423583228</v>
      </c>
      <c r="H16" s="40">
        <f t="shared" si="14"/>
        <v>12132.864344042955</v>
      </c>
      <c r="I16" s="40">
        <f t="shared" si="15"/>
        <v>10101.262296064708</v>
      </c>
      <c r="J16" s="40">
        <f t="shared" si="16"/>
        <v>486533.09288698115</v>
      </c>
      <c r="L16">
        <v>4</v>
      </c>
      <c r="M16">
        <f t="shared" si="3"/>
        <v>1</v>
      </c>
      <c r="N16" s="40">
        <f t="shared" si="17"/>
        <v>0</v>
      </c>
      <c r="O16" s="40">
        <f t="shared" si="18"/>
        <v>8415</v>
      </c>
      <c r="P16" s="40">
        <f t="shared" si="19"/>
        <v>8415</v>
      </c>
      <c r="Q16" s="40">
        <f t="shared" si="20"/>
        <v>5638.0499999999993</v>
      </c>
      <c r="R16" s="40">
        <f t="shared" si="21"/>
        <v>1122000</v>
      </c>
      <c r="T16">
        <v>4</v>
      </c>
      <c r="U16">
        <f t="shared" si="4"/>
        <v>0</v>
      </c>
      <c r="V16" s="40">
        <f t="shared" si="22"/>
        <v>4106.6480980656415</v>
      </c>
      <c r="W16" s="40">
        <f t="shared" si="23"/>
        <v>3254.0111806657155</v>
      </c>
      <c r="X16" s="40">
        <f t="shared" si="24"/>
        <v>7360.6592787313575</v>
      </c>
      <c r="Y16" s="40">
        <f t="shared" si="25"/>
        <v>6286.8355891116717</v>
      </c>
      <c r="Z16" s="40">
        <f t="shared" si="26"/>
        <v>646695.58803507744</v>
      </c>
      <c r="AB16">
        <v>4</v>
      </c>
      <c r="AC16">
        <f t="shared" si="5"/>
        <v>0</v>
      </c>
      <c r="AD16" s="40">
        <f t="shared" si="27"/>
        <v>3023.8287975556923</v>
      </c>
      <c r="AE16" s="40">
        <f t="shared" si="28"/>
        <v>1764.3832887314302</v>
      </c>
      <c r="AF16" s="40">
        <f t="shared" si="29"/>
        <v>4788.2120862871225</v>
      </c>
      <c r="AG16" s="40">
        <f t="shared" si="30"/>
        <v>4205.9656010057506</v>
      </c>
      <c r="AH16" s="40">
        <f t="shared" si="31"/>
        <v>138126.8343009587</v>
      </c>
      <c r="AJ16">
        <v>4</v>
      </c>
      <c r="AK16">
        <f t="shared" si="6"/>
        <v>0</v>
      </c>
      <c r="AL16" s="40">
        <f t="shared" si="32"/>
        <v>2325.7454140694963</v>
      </c>
      <c r="AM16" s="40">
        <f t="shared" si="33"/>
        <v>469.49345858657176</v>
      </c>
      <c r="AN16" s="40">
        <f t="shared" si="34"/>
        <v>2795.238872656068</v>
      </c>
      <c r="AO16" s="40">
        <f t="shared" si="35"/>
        <v>2640.3060313224992</v>
      </c>
      <c r="AP16" s="40">
        <f t="shared" si="36"/>
        <v>40846.066869753195</v>
      </c>
      <c r="AR16">
        <v>4</v>
      </c>
      <c r="AS16">
        <f t="shared" si="7"/>
        <v>2</v>
      </c>
      <c r="AT16" s="40">
        <f t="shared" si="37"/>
        <v>0</v>
      </c>
      <c r="AU16" s="40">
        <f t="shared" si="38"/>
        <v>0</v>
      </c>
      <c r="AV16" s="40">
        <f t="shared" si="39"/>
        <v>0</v>
      </c>
      <c r="AW16" s="40">
        <f t="shared" si="40"/>
        <v>0</v>
      </c>
      <c r="AX16" s="40">
        <f t="shared" si="41"/>
        <v>0</v>
      </c>
      <c r="AZ16">
        <v>4</v>
      </c>
      <c r="BA16">
        <f t="shared" si="8"/>
        <v>2</v>
      </c>
      <c r="BB16" s="40">
        <f t="shared" si="42"/>
        <v>0</v>
      </c>
      <c r="BC16" s="40">
        <f t="shared" si="43"/>
        <v>0</v>
      </c>
      <c r="BD16" s="40">
        <f t="shared" si="44"/>
        <v>0</v>
      </c>
      <c r="BE16" s="40">
        <f t="shared" si="45"/>
        <v>0</v>
      </c>
      <c r="BF16" s="40">
        <f t="shared" si="46"/>
        <v>0</v>
      </c>
      <c r="BH16">
        <v>4</v>
      </c>
      <c r="BI16">
        <f t="shared" si="9"/>
        <v>2</v>
      </c>
      <c r="BJ16" s="40">
        <f t="shared" si="47"/>
        <v>0</v>
      </c>
      <c r="BK16" s="40">
        <f t="shared" si="48"/>
        <v>0</v>
      </c>
      <c r="BL16" s="40">
        <f t="shared" si="49"/>
        <v>0</v>
      </c>
      <c r="BM16" s="40">
        <f t="shared" si="50"/>
        <v>0</v>
      </c>
      <c r="BN16" s="40">
        <f t="shared" si="51"/>
        <v>0</v>
      </c>
      <c r="BP16">
        <v>4</v>
      </c>
      <c r="BQ16">
        <f t="shared" si="10"/>
        <v>2</v>
      </c>
      <c r="BR16" s="40">
        <f t="shared" si="52"/>
        <v>0</v>
      </c>
      <c r="BS16" s="40">
        <f t="shared" si="53"/>
        <v>0</v>
      </c>
      <c r="BT16" s="40">
        <f t="shared" si="54"/>
        <v>0</v>
      </c>
      <c r="BU16" s="40">
        <f t="shared" si="55"/>
        <v>0</v>
      </c>
      <c r="BV16" s="40">
        <f t="shared" si="56"/>
        <v>0</v>
      </c>
    </row>
    <row r="17" spans="1:74" x14ac:dyDescent="0.25">
      <c r="A17" s="57">
        <f t="shared" si="0"/>
        <v>2418610.5355182863</v>
      </c>
      <c r="B17" s="57">
        <f t="shared" si="1"/>
        <v>2245050.298900547</v>
      </c>
      <c r="C17">
        <f t="shared" ca="1" si="11"/>
        <v>2018.25</v>
      </c>
      <c r="D17">
        <v>5</v>
      </c>
      <c r="E17">
        <f t="shared" si="2"/>
        <v>0</v>
      </c>
      <c r="F17" s="40">
        <f t="shared" si="12"/>
        <v>6051.2006829556904</v>
      </c>
      <c r="G17" s="40">
        <f t="shared" si="13"/>
        <v>6081.6636610872647</v>
      </c>
      <c r="H17" s="40">
        <f t="shared" si="14"/>
        <v>12132.864344042955</v>
      </c>
      <c r="I17" s="40">
        <f t="shared" si="15"/>
        <v>10125.915335884158</v>
      </c>
      <c r="J17" s="40">
        <f t="shared" si="16"/>
        <v>480481.89220402547</v>
      </c>
      <c r="L17">
        <v>5</v>
      </c>
      <c r="M17">
        <f t="shared" si="3"/>
        <v>1</v>
      </c>
      <c r="N17" s="40">
        <f t="shared" si="17"/>
        <v>0</v>
      </c>
      <c r="O17" s="40">
        <f t="shared" si="18"/>
        <v>8415</v>
      </c>
      <c r="P17" s="40">
        <f t="shared" si="19"/>
        <v>8415</v>
      </c>
      <c r="Q17" s="40">
        <f t="shared" si="20"/>
        <v>5638.0499999999993</v>
      </c>
      <c r="R17" s="40">
        <f t="shared" si="21"/>
        <v>1122000</v>
      </c>
      <c r="T17">
        <v>5</v>
      </c>
      <c r="U17">
        <f t="shared" si="4"/>
        <v>0</v>
      </c>
      <c r="V17" s="40">
        <f t="shared" si="22"/>
        <v>4127.1813385559708</v>
      </c>
      <c r="W17" s="40">
        <f t="shared" si="23"/>
        <v>3233.4779401753872</v>
      </c>
      <c r="X17" s="40">
        <f t="shared" si="24"/>
        <v>7360.6592787313575</v>
      </c>
      <c r="Y17" s="40">
        <f t="shared" si="25"/>
        <v>6293.6115584734798</v>
      </c>
      <c r="Z17" s="40">
        <f t="shared" si="26"/>
        <v>642568.40669652144</v>
      </c>
      <c r="AB17">
        <v>5</v>
      </c>
      <c r="AC17">
        <f t="shared" si="5"/>
        <v>0</v>
      </c>
      <c r="AD17" s="40">
        <f t="shared" si="27"/>
        <v>3061.6266575251384</v>
      </c>
      <c r="AE17" s="40">
        <f t="shared" si="28"/>
        <v>1726.5854287619838</v>
      </c>
      <c r="AF17" s="40">
        <f t="shared" si="29"/>
        <v>4788.2120862871225</v>
      </c>
      <c r="AG17" s="40">
        <f t="shared" si="30"/>
        <v>4218.4388947956677</v>
      </c>
      <c r="AH17" s="40">
        <f t="shared" si="31"/>
        <v>135065.20764343356</v>
      </c>
      <c r="AJ17">
        <v>5</v>
      </c>
      <c r="AK17">
        <f t="shared" si="6"/>
        <v>0</v>
      </c>
      <c r="AL17" s="40">
        <f t="shared" si="32"/>
        <v>2351.0378954475018</v>
      </c>
      <c r="AM17" s="40">
        <f t="shared" si="33"/>
        <v>444.20097720856597</v>
      </c>
      <c r="AN17" s="40">
        <f t="shared" si="34"/>
        <v>2795.238872656068</v>
      </c>
      <c r="AO17" s="40">
        <f t="shared" si="35"/>
        <v>2648.6525501772412</v>
      </c>
      <c r="AP17" s="40">
        <f t="shared" si="36"/>
        <v>38495.028974305693</v>
      </c>
      <c r="AR17">
        <v>5</v>
      </c>
      <c r="AS17">
        <f t="shared" si="7"/>
        <v>2</v>
      </c>
      <c r="AT17" s="40">
        <f t="shared" si="37"/>
        <v>0</v>
      </c>
      <c r="AU17" s="40">
        <f t="shared" si="38"/>
        <v>0</v>
      </c>
      <c r="AV17" s="40">
        <f t="shared" si="39"/>
        <v>0</v>
      </c>
      <c r="AW17" s="40">
        <f t="shared" si="40"/>
        <v>0</v>
      </c>
      <c r="AX17" s="40">
        <f t="shared" si="41"/>
        <v>0</v>
      </c>
      <c r="AZ17">
        <v>5</v>
      </c>
      <c r="BA17">
        <f t="shared" si="8"/>
        <v>2</v>
      </c>
      <c r="BB17" s="40">
        <f t="shared" si="42"/>
        <v>0</v>
      </c>
      <c r="BC17" s="40">
        <f t="shared" si="43"/>
        <v>0</v>
      </c>
      <c r="BD17" s="40">
        <f t="shared" si="44"/>
        <v>0</v>
      </c>
      <c r="BE17" s="40">
        <f t="shared" si="45"/>
        <v>0</v>
      </c>
      <c r="BF17" s="40">
        <f t="shared" si="46"/>
        <v>0</v>
      </c>
      <c r="BH17">
        <v>5</v>
      </c>
      <c r="BI17">
        <f t="shared" si="9"/>
        <v>2</v>
      </c>
      <c r="BJ17" s="40">
        <f t="shared" si="47"/>
        <v>0</v>
      </c>
      <c r="BK17" s="40">
        <f t="shared" si="48"/>
        <v>0</v>
      </c>
      <c r="BL17" s="40">
        <f t="shared" si="49"/>
        <v>0</v>
      </c>
      <c r="BM17" s="40">
        <f t="shared" si="50"/>
        <v>0</v>
      </c>
      <c r="BN17" s="40">
        <f t="shared" si="51"/>
        <v>0</v>
      </c>
      <c r="BP17">
        <v>5</v>
      </c>
      <c r="BQ17">
        <f t="shared" si="10"/>
        <v>2</v>
      </c>
      <c r="BR17" s="40">
        <f t="shared" si="52"/>
        <v>0</v>
      </c>
      <c r="BS17" s="40">
        <f t="shared" si="53"/>
        <v>0</v>
      </c>
      <c r="BT17" s="40">
        <f t="shared" si="54"/>
        <v>0</v>
      </c>
      <c r="BU17" s="40">
        <f t="shared" si="55"/>
        <v>0</v>
      </c>
      <c r="BV17" s="40">
        <f t="shared" si="56"/>
        <v>0</v>
      </c>
    </row>
    <row r="18" spans="1:74" x14ac:dyDescent="0.25">
      <c r="A18" s="57">
        <f t="shared" si="0"/>
        <v>2402859.3751582406</v>
      </c>
      <c r="B18" s="57">
        <f t="shared" si="1"/>
        <v>2234775.6409638058</v>
      </c>
      <c r="C18">
        <f t="shared" ca="1" si="11"/>
        <v>2018.5</v>
      </c>
      <c r="D18">
        <v>6</v>
      </c>
      <c r="E18">
        <f t="shared" si="2"/>
        <v>0</v>
      </c>
      <c r="F18" s="40">
        <f t="shared" si="12"/>
        <v>6126.8406914926363</v>
      </c>
      <c r="G18" s="40">
        <f t="shared" si="13"/>
        <v>6006.0236525503187</v>
      </c>
      <c r="H18" s="40">
        <f t="shared" si="14"/>
        <v>12132.864344042955</v>
      </c>
      <c r="I18" s="40">
        <f t="shared" si="15"/>
        <v>10150.87653870135</v>
      </c>
      <c r="J18" s="40">
        <f t="shared" si="16"/>
        <v>474355.05151253281</v>
      </c>
      <c r="L18">
        <v>6</v>
      </c>
      <c r="M18">
        <f t="shared" si="3"/>
        <v>1</v>
      </c>
      <c r="N18" s="40">
        <f t="shared" si="17"/>
        <v>0</v>
      </c>
      <c r="O18" s="40">
        <f t="shared" si="18"/>
        <v>8415</v>
      </c>
      <c r="P18" s="40">
        <f t="shared" si="19"/>
        <v>8415</v>
      </c>
      <c r="Q18" s="40">
        <f t="shared" si="20"/>
        <v>5638.0499999999993</v>
      </c>
      <c r="R18" s="40">
        <f t="shared" si="21"/>
        <v>1122000</v>
      </c>
      <c r="T18">
        <v>6</v>
      </c>
      <c r="U18">
        <f t="shared" si="4"/>
        <v>0</v>
      </c>
      <c r="V18" s="40">
        <f t="shared" si="22"/>
        <v>4147.8172452487506</v>
      </c>
      <c r="W18" s="40">
        <f t="shared" si="23"/>
        <v>3212.8420334826073</v>
      </c>
      <c r="X18" s="40">
        <f t="shared" si="24"/>
        <v>7360.6592787313575</v>
      </c>
      <c r="Y18" s="40">
        <f t="shared" si="25"/>
        <v>6300.4214076820972</v>
      </c>
      <c r="Z18" s="40">
        <f t="shared" si="26"/>
        <v>638420.58945127274</v>
      </c>
      <c r="AB18">
        <v>6</v>
      </c>
      <c r="AC18">
        <f t="shared" si="5"/>
        <v>0</v>
      </c>
      <c r="AD18" s="40">
        <f t="shared" si="27"/>
        <v>3099.8969907442029</v>
      </c>
      <c r="AE18" s="40">
        <f t="shared" si="28"/>
        <v>1688.3150955429196</v>
      </c>
      <c r="AF18" s="40">
        <f t="shared" si="29"/>
        <v>4788.2120862871225</v>
      </c>
      <c r="AG18" s="40">
        <f t="shared" si="30"/>
        <v>4231.0681047579592</v>
      </c>
      <c r="AH18" s="40">
        <f t="shared" si="31"/>
        <v>131965.31065268937</v>
      </c>
      <c r="AJ18">
        <v>6</v>
      </c>
      <c r="AK18">
        <f t="shared" si="6"/>
        <v>0</v>
      </c>
      <c r="AL18" s="40">
        <f t="shared" si="32"/>
        <v>2376.6054325604937</v>
      </c>
      <c r="AM18" s="40">
        <f t="shared" si="33"/>
        <v>418.63344009557437</v>
      </c>
      <c r="AN18" s="40">
        <f t="shared" si="34"/>
        <v>2795.238872656068</v>
      </c>
      <c r="AO18" s="40">
        <f t="shared" si="35"/>
        <v>2657.0898374245285</v>
      </c>
      <c r="AP18" s="40">
        <f t="shared" si="36"/>
        <v>36118.4235417452</v>
      </c>
      <c r="AR18">
        <v>6</v>
      </c>
      <c r="AS18">
        <f t="shared" si="7"/>
        <v>2</v>
      </c>
      <c r="AT18" s="40">
        <f t="shared" si="37"/>
        <v>0</v>
      </c>
      <c r="AU18" s="40">
        <f t="shared" si="38"/>
        <v>0</v>
      </c>
      <c r="AV18" s="40">
        <f t="shared" si="39"/>
        <v>0</v>
      </c>
      <c r="AW18" s="40">
        <f t="shared" si="40"/>
        <v>0</v>
      </c>
      <c r="AX18" s="40">
        <f t="shared" si="41"/>
        <v>0</v>
      </c>
      <c r="AZ18">
        <v>6</v>
      </c>
      <c r="BA18">
        <f t="shared" si="8"/>
        <v>2</v>
      </c>
      <c r="BB18" s="40">
        <f t="shared" si="42"/>
        <v>0</v>
      </c>
      <c r="BC18" s="40">
        <f t="shared" si="43"/>
        <v>0</v>
      </c>
      <c r="BD18" s="40">
        <f t="shared" si="44"/>
        <v>0</v>
      </c>
      <c r="BE18" s="40">
        <f t="shared" si="45"/>
        <v>0</v>
      </c>
      <c r="BF18" s="40">
        <f t="shared" si="46"/>
        <v>0</v>
      </c>
      <c r="BH18">
        <v>6</v>
      </c>
      <c r="BI18">
        <f t="shared" si="9"/>
        <v>2</v>
      </c>
      <c r="BJ18" s="40">
        <f t="shared" si="47"/>
        <v>0</v>
      </c>
      <c r="BK18" s="40">
        <f t="shared" si="48"/>
        <v>0</v>
      </c>
      <c r="BL18" s="40">
        <f t="shared" si="49"/>
        <v>0</v>
      </c>
      <c r="BM18" s="40">
        <f t="shared" si="50"/>
        <v>0</v>
      </c>
      <c r="BN18" s="40">
        <f t="shared" si="51"/>
        <v>0</v>
      </c>
      <c r="BP18">
        <v>6</v>
      </c>
      <c r="BQ18">
        <f t="shared" si="10"/>
        <v>2</v>
      </c>
      <c r="BR18" s="40">
        <f t="shared" si="52"/>
        <v>0</v>
      </c>
      <c r="BS18" s="40">
        <f t="shared" si="53"/>
        <v>0</v>
      </c>
      <c r="BT18" s="40">
        <f t="shared" si="54"/>
        <v>0</v>
      </c>
      <c r="BU18" s="40">
        <f t="shared" si="55"/>
        <v>0</v>
      </c>
      <c r="BV18" s="40">
        <f t="shared" si="56"/>
        <v>0</v>
      </c>
    </row>
    <row r="19" spans="1:74" x14ac:dyDescent="0.25">
      <c r="A19" s="57">
        <f t="shared" si="0"/>
        <v>2386946.2959068608</v>
      </c>
      <c r="B19" s="57">
        <f t="shared" si="1"/>
        <v>2224403.658432194</v>
      </c>
      <c r="C19">
        <f t="shared" ca="1" si="11"/>
        <v>2018.75</v>
      </c>
      <c r="D19">
        <v>7</v>
      </c>
      <c r="E19">
        <f t="shared" si="2"/>
        <v>0</v>
      </c>
      <c r="F19" s="40">
        <f t="shared" si="12"/>
        <v>6203.4262001362949</v>
      </c>
      <c r="G19" s="40">
        <f t="shared" si="13"/>
        <v>5929.4381439066601</v>
      </c>
      <c r="H19" s="40">
        <f t="shared" si="14"/>
        <v>12132.864344042955</v>
      </c>
      <c r="I19" s="40">
        <f t="shared" si="15"/>
        <v>10176.149756553757</v>
      </c>
      <c r="J19" s="40">
        <f t="shared" si="16"/>
        <v>468151.6253123965</v>
      </c>
      <c r="L19">
        <v>7</v>
      </c>
      <c r="M19">
        <f t="shared" si="3"/>
        <v>1</v>
      </c>
      <c r="N19" s="40">
        <f t="shared" si="17"/>
        <v>0</v>
      </c>
      <c r="O19" s="40">
        <f t="shared" si="18"/>
        <v>8415</v>
      </c>
      <c r="P19" s="40">
        <f t="shared" si="19"/>
        <v>8415</v>
      </c>
      <c r="Q19" s="40">
        <f t="shared" si="20"/>
        <v>5638.0499999999993</v>
      </c>
      <c r="R19" s="40">
        <f t="shared" si="21"/>
        <v>1122000</v>
      </c>
      <c r="T19">
        <v>7</v>
      </c>
      <c r="U19">
        <f t="shared" si="4"/>
        <v>0</v>
      </c>
      <c r="V19" s="40">
        <f t="shared" si="22"/>
        <v>4168.5563314749943</v>
      </c>
      <c r="W19" s="40">
        <f t="shared" si="23"/>
        <v>3192.1029472563637</v>
      </c>
      <c r="X19" s="40">
        <f t="shared" si="24"/>
        <v>7360.6592787313575</v>
      </c>
      <c r="Y19" s="40">
        <f t="shared" si="25"/>
        <v>6307.2653061367573</v>
      </c>
      <c r="Z19" s="40">
        <f t="shared" si="26"/>
        <v>634252.03311979771</v>
      </c>
      <c r="AB19">
        <v>7</v>
      </c>
      <c r="AC19">
        <f t="shared" si="5"/>
        <v>0</v>
      </c>
      <c r="AD19" s="40">
        <f t="shared" si="27"/>
        <v>3138.6457031285054</v>
      </c>
      <c r="AE19" s="40">
        <f t="shared" si="28"/>
        <v>1649.5663831586171</v>
      </c>
      <c r="AF19" s="40">
        <f t="shared" si="29"/>
        <v>4788.2120862871225</v>
      </c>
      <c r="AG19" s="40">
        <f t="shared" si="30"/>
        <v>4243.8551798447788</v>
      </c>
      <c r="AH19" s="40">
        <f t="shared" si="31"/>
        <v>128826.66494956086</v>
      </c>
      <c r="AJ19">
        <v>7</v>
      </c>
      <c r="AK19">
        <f t="shared" si="6"/>
        <v>0</v>
      </c>
      <c r="AL19" s="40">
        <f t="shared" si="32"/>
        <v>2402.4510166395889</v>
      </c>
      <c r="AM19" s="40">
        <f t="shared" si="33"/>
        <v>392.787856016479</v>
      </c>
      <c r="AN19" s="40">
        <f t="shared" si="34"/>
        <v>2795.238872656068</v>
      </c>
      <c r="AO19" s="40">
        <f t="shared" si="35"/>
        <v>2665.6188801706298</v>
      </c>
      <c r="AP19" s="40">
        <f t="shared" si="36"/>
        <v>33715.972525105608</v>
      </c>
      <c r="AR19">
        <v>7</v>
      </c>
      <c r="AS19">
        <f t="shared" si="7"/>
        <v>2</v>
      </c>
      <c r="AT19" s="40">
        <f t="shared" si="37"/>
        <v>0</v>
      </c>
      <c r="AU19" s="40">
        <f t="shared" si="38"/>
        <v>0</v>
      </c>
      <c r="AV19" s="40">
        <f t="shared" si="39"/>
        <v>0</v>
      </c>
      <c r="AW19" s="40">
        <f t="shared" si="40"/>
        <v>0</v>
      </c>
      <c r="AX19" s="40">
        <f t="shared" si="41"/>
        <v>0</v>
      </c>
      <c r="AZ19">
        <v>7</v>
      </c>
      <c r="BA19">
        <f t="shared" si="8"/>
        <v>2</v>
      </c>
      <c r="BB19" s="40">
        <f t="shared" si="42"/>
        <v>0</v>
      </c>
      <c r="BC19" s="40">
        <f t="shared" si="43"/>
        <v>0</v>
      </c>
      <c r="BD19" s="40">
        <f t="shared" si="44"/>
        <v>0</v>
      </c>
      <c r="BE19" s="40">
        <f t="shared" si="45"/>
        <v>0</v>
      </c>
      <c r="BF19" s="40">
        <f t="shared" si="46"/>
        <v>0</v>
      </c>
      <c r="BH19">
        <v>7</v>
      </c>
      <c r="BI19">
        <f t="shared" si="9"/>
        <v>2</v>
      </c>
      <c r="BJ19" s="40">
        <f t="shared" si="47"/>
        <v>0</v>
      </c>
      <c r="BK19" s="40">
        <f t="shared" si="48"/>
        <v>0</v>
      </c>
      <c r="BL19" s="40">
        <f t="shared" si="49"/>
        <v>0</v>
      </c>
      <c r="BM19" s="40">
        <f t="shared" si="50"/>
        <v>0</v>
      </c>
      <c r="BN19" s="40">
        <f t="shared" si="51"/>
        <v>0</v>
      </c>
      <c r="BP19">
        <v>7</v>
      </c>
      <c r="BQ19">
        <f t="shared" si="10"/>
        <v>2</v>
      </c>
      <c r="BR19" s="40">
        <f t="shared" si="52"/>
        <v>0</v>
      </c>
      <c r="BS19" s="40">
        <f t="shared" si="53"/>
        <v>0</v>
      </c>
      <c r="BT19" s="40">
        <f t="shared" si="54"/>
        <v>0</v>
      </c>
      <c r="BU19" s="40">
        <f t="shared" si="55"/>
        <v>0</v>
      </c>
      <c r="BV19" s="40">
        <f t="shared" si="56"/>
        <v>0</v>
      </c>
    </row>
    <row r="20" spans="1:74" x14ac:dyDescent="0.25">
      <c r="A20" s="57">
        <f t="shared" si="0"/>
        <v>2370869.4713202273</v>
      </c>
      <c r="B20" s="57">
        <f t="shared" si="1"/>
        <v>2213933.2902914239</v>
      </c>
      <c r="C20">
        <f t="shared" ca="1" si="11"/>
        <v>2019</v>
      </c>
      <c r="D20">
        <v>8</v>
      </c>
      <c r="E20">
        <f t="shared" si="2"/>
        <v>0</v>
      </c>
      <c r="F20" s="40">
        <f t="shared" si="12"/>
        <v>6280.9690276379988</v>
      </c>
      <c r="G20" s="40">
        <f t="shared" si="13"/>
        <v>5851.8953164049562</v>
      </c>
      <c r="H20" s="40">
        <f t="shared" si="14"/>
        <v>12132.864344042955</v>
      </c>
      <c r="I20" s="40">
        <f t="shared" si="15"/>
        <v>10201.73888962932</v>
      </c>
      <c r="J20" s="40">
        <f t="shared" si="16"/>
        <v>461870.65628475847</v>
      </c>
      <c r="L20">
        <v>8</v>
      </c>
      <c r="M20">
        <f t="shared" si="3"/>
        <v>1</v>
      </c>
      <c r="N20" s="40">
        <f t="shared" si="17"/>
        <v>0</v>
      </c>
      <c r="O20" s="40">
        <f t="shared" si="18"/>
        <v>8415</v>
      </c>
      <c r="P20" s="40">
        <f t="shared" si="19"/>
        <v>8415</v>
      </c>
      <c r="Q20" s="40">
        <f t="shared" si="20"/>
        <v>5638.0499999999993</v>
      </c>
      <c r="R20" s="40">
        <f t="shared" si="21"/>
        <v>1122000</v>
      </c>
      <c r="T20">
        <v>8</v>
      </c>
      <c r="U20">
        <f t="shared" si="4"/>
        <v>0</v>
      </c>
      <c r="V20" s="40">
        <f t="shared" si="22"/>
        <v>4189.3991131323692</v>
      </c>
      <c r="W20" s="40">
        <f t="shared" si="23"/>
        <v>3171.2601655989888</v>
      </c>
      <c r="X20" s="40">
        <f t="shared" si="24"/>
        <v>7360.6592787313575</v>
      </c>
      <c r="Y20" s="40">
        <f t="shared" si="25"/>
        <v>6314.1434240836916</v>
      </c>
      <c r="Z20" s="40">
        <f t="shared" si="26"/>
        <v>630062.63400666532</v>
      </c>
      <c r="AB20">
        <v>8</v>
      </c>
      <c r="AC20">
        <f t="shared" si="5"/>
        <v>0</v>
      </c>
      <c r="AD20" s="40">
        <f t="shared" si="27"/>
        <v>3177.8787744176116</v>
      </c>
      <c r="AE20" s="40">
        <f t="shared" si="28"/>
        <v>1610.3333118695109</v>
      </c>
      <c r="AF20" s="40">
        <f t="shared" si="29"/>
        <v>4788.2120862871225</v>
      </c>
      <c r="AG20" s="40">
        <f t="shared" si="30"/>
        <v>4256.8020933701837</v>
      </c>
      <c r="AH20" s="40">
        <f t="shared" si="31"/>
        <v>125648.78617514325</v>
      </c>
      <c r="AJ20">
        <v>8</v>
      </c>
      <c r="AK20">
        <f t="shared" si="6"/>
        <v>0</v>
      </c>
      <c r="AL20" s="40">
        <f t="shared" si="32"/>
        <v>2428.5776714455446</v>
      </c>
      <c r="AM20" s="40">
        <f t="shared" si="33"/>
        <v>366.66120121052347</v>
      </c>
      <c r="AN20" s="40">
        <f t="shared" si="34"/>
        <v>2795.238872656068</v>
      </c>
      <c r="AO20" s="40">
        <f t="shared" si="35"/>
        <v>2674.2406762565952</v>
      </c>
      <c r="AP20" s="40">
        <f t="shared" si="36"/>
        <v>31287.394853660062</v>
      </c>
      <c r="AR20">
        <v>8</v>
      </c>
      <c r="AS20">
        <f t="shared" si="7"/>
        <v>2</v>
      </c>
      <c r="AT20" s="40">
        <f t="shared" si="37"/>
        <v>0</v>
      </c>
      <c r="AU20" s="40">
        <f t="shared" si="38"/>
        <v>0</v>
      </c>
      <c r="AV20" s="40">
        <f t="shared" si="39"/>
        <v>0</v>
      </c>
      <c r="AW20" s="40">
        <f t="shared" si="40"/>
        <v>0</v>
      </c>
      <c r="AX20" s="40">
        <f t="shared" si="41"/>
        <v>0</v>
      </c>
      <c r="AZ20">
        <v>8</v>
      </c>
      <c r="BA20">
        <f t="shared" si="8"/>
        <v>2</v>
      </c>
      <c r="BB20" s="40">
        <f t="shared" si="42"/>
        <v>0</v>
      </c>
      <c r="BC20" s="40">
        <f t="shared" si="43"/>
        <v>0</v>
      </c>
      <c r="BD20" s="40">
        <f t="shared" si="44"/>
        <v>0</v>
      </c>
      <c r="BE20" s="40">
        <f t="shared" si="45"/>
        <v>0</v>
      </c>
      <c r="BF20" s="40">
        <f t="shared" si="46"/>
        <v>0</v>
      </c>
      <c r="BH20">
        <v>8</v>
      </c>
      <c r="BI20">
        <f t="shared" si="9"/>
        <v>2</v>
      </c>
      <c r="BJ20" s="40">
        <f t="shared" si="47"/>
        <v>0</v>
      </c>
      <c r="BK20" s="40">
        <f t="shared" si="48"/>
        <v>0</v>
      </c>
      <c r="BL20" s="40">
        <f t="shared" si="49"/>
        <v>0</v>
      </c>
      <c r="BM20" s="40">
        <f t="shared" si="50"/>
        <v>0</v>
      </c>
      <c r="BN20" s="40">
        <f t="shared" si="51"/>
        <v>0</v>
      </c>
      <c r="BP20">
        <v>8</v>
      </c>
      <c r="BQ20">
        <f t="shared" si="10"/>
        <v>2</v>
      </c>
      <c r="BR20" s="40">
        <f t="shared" si="52"/>
        <v>0</v>
      </c>
      <c r="BS20" s="40">
        <f t="shared" si="53"/>
        <v>0</v>
      </c>
      <c r="BT20" s="40">
        <f t="shared" si="54"/>
        <v>0</v>
      </c>
      <c r="BU20" s="40">
        <f t="shared" si="55"/>
        <v>0</v>
      </c>
      <c r="BV20" s="40">
        <f t="shared" si="56"/>
        <v>0</v>
      </c>
    </row>
    <row r="21" spans="1:74" x14ac:dyDescent="0.25">
      <c r="A21" s="57">
        <f t="shared" si="0"/>
        <v>2354627.0533583253</v>
      </c>
      <c r="B21" s="57">
        <f t="shared" si="1"/>
        <v>2203363.4630422425</v>
      </c>
      <c r="C21">
        <f t="shared" ca="1" si="11"/>
        <v>2019.25</v>
      </c>
      <c r="D21">
        <v>9</v>
      </c>
      <c r="E21">
        <f t="shared" si="2"/>
        <v>0</v>
      </c>
      <c r="F21" s="40">
        <f t="shared" si="12"/>
        <v>6359.4811404834736</v>
      </c>
      <c r="G21" s="40">
        <f t="shared" si="13"/>
        <v>5773.3832035594814</v>
      </c>
      <c r="H21" s="40">
        <f t="shared" si="14"/>
        <v>12132.864344042955</v>
      </c>
      <c r="I21" s="40">
        <f t="shared" si="15"/>
        <v>10227.647886868326</v>
      </c>
      <c r="J21" s="40">
        <f t="shared" si="16"/>
        <v>455511.17514427501</v>
      </c>
      <c r="L21">
        <v>9</v>
      </c>
      <c r="M21">
        <f t="shared" si="3"/>
        <v>1</v>
      </c>
      <c r="N21" s="40">
        <f t="shared" si="17"/>
        <v>0</v>
      </c>
      <c r="O21" s="40">
        <f t="shared" si="18"/>
        <v>8415</v>
      </c>
      <c r="P21" s="40">
        <f t="shared" si="19"/>
        <v>8415</v>
      </c>
      <c r="Q21" s="40">
        <f t="shared" si="20"/>
        <v>5638.0499999999993</v>
      </c>
      <c r="R21" s="40">
        <f t="shared" si="21"/>
        <v>1122000</v>
      </c>
      <c r="T21">
        <v>9</v>
      </c>
      <c r="U21">
        <f t="shared" si="4"/>
        <v>0</v>
      </c>
      <c r="V21" s="40">
        <f t="shared" si="22"/>
        <v>4210.3461086980315</v>
      </c>
      <c r="W21" s="40">
        <f t="shared" si="23"/>
        <v>3150.3131700333265</v>
      </c>
      <c r="X21" s="40">
        <f t="shared" si="24"/>
        <v>7360.6592787313575</v>
      </c>
      <c r="Y21" s="40">
        <f t="shared" si="25"/>
        <v>6321.0559326203602</v>
      </c>
      <c r="Z21" s="40">
        <f t="shared" si="26"/>
        <v>625852.28789796727</v>
      </c>
      <c r="AB21">
        <v>9</v>
      </c>
      <c r="AC21">
        <f t="shared" si="5"/>
        <v>0</v>
      </c>
      <c r="AD21" s="40">
        <f t="shared" si="27"/>
        <v>3217.6022590978318</v>
      </c>
      <c r="AE21" s="40">
        <f t="shared" si="28"/>
        <v>1570.6098271892906</v>
      </c>
      <c r="AF21" s="40">
        <f t="shared" si="29"/>
        <v>4788.2120862871225</v>
      </c>
      <c r="AG21" s="40">
        <f t="shared" si="30"/>
        <v>4269.9108433146566</v>
      </c>
      <c r="AH21" s="40">
        <f t="shared" si="31"/>
        <v>122431.18391604541</v>
      </c>
      <c r="AJ21">
        <v>9</v>
      </c>
      <c r="AK21">
        <f t="shared" si="6"/>
        <v>0</v>
      </c>
      <c r="AL21" s="40">
        <f t="shared" si="32"/>
        <v>2454.988453622515</v>
      </c>
      <c r="AM21" s="40">
        <f t="shared" si="33"/>
        <v>340.25041903355316</v>
      </c>
      <c r="AN21" s="40">
        <f t="shared" si="34"/>
        <v>2795.238872656068</v>
      </c>
      <c r="AO21" s="40">
        <f t="shared" si="35"/>
        <v>2682.9562343749953</v>
      </c>
      <c r="AP21" s="40">
        <f t="shared" si="36"/>
        <v>28832.406400037547</v>
      </c>
      <c r="AR21">
        <v>9</v>
      </c>
      <c r="AS21">
        <f t="shared" si="7"/>
        <v>2</v>
      </c>
      <c r="AT21" s="40">
        <f t="shared" si="37"/>
        <v>0</v>
      </c>
      <c r="AU21" s="40">
        <f t="shared" si="38"/>
        <v>0</v>
      </c>
      <c r="AV21" s="40">
        <f t="shared" si="39"/>
        <v>0</v>
      </c>
      <c r="AW21" s="40">
        <f t="shared" si="40"/>
        <v>0</v>
      </c>
      <c r="AX21" s="40">
        <f t="shared" si="41"/>
        <v>0</v>
      </c>
      <c r="AZ21">
        <v>9</v>
      </c>
      <c r="BA21">
        <f t="shared" si="8"/>
        <v>2</v>
      </c>
      <c r="BB21" s="40">
        <f t="shared" si="42"/>
        <v>0</v>
      </c>
      <c r="BC21" s="40">
        <f t="shared" si="43"/>
        <v>0</v>
      </c>
      <c r="BD21" s="40">
        <f t="shared" si="44"/>
        <v>0</v>
      </c>
      <c r="BE21" s="40">
        <f t="shared" si="45"/>
        <v>0</v>
      </c>
      <c r="BF21" s="40">
        <f t="shared" si="46"/>
        <v>0</v>
      </c>
      <c r="BH21">
        <v>9</v>
      </c>
      <c r="BI21">
        <f t="shared" si="9"/>
        <v>2</v>
      </c>
      <c r="BJ21" s="40">
        <f t="shared" si="47"/>
        <v>0</v>
      </c>
      <c r="BK21" s="40">
        <f t="shared" si="48"/>
        <v>0</v>
      </c>
      <c r="BL21" s="40">
        <f t="shared" si="49"/>
        <v>0</v>
      </c>
      <c r="BM21" s="40">
        <f t="shared" si="50"/>
        <v>0</v>
      </c>
      <c r="BN21" s="40">
        <f t="shared" si="51"/>
        <v>0</v>
      </c>
      <c r="BP21">
        <v>9</v>
      </c>
      <c r="BQ21">
        <f t="shared" si="10"/>
        <v>2</v>
      </c>
      <c r="BR21" s="40">
        <f t="shared" si="52"/>
        <v>0</v>
      </c>
      <c r="BS21" s="40">
        <f t="shared" si="53"/>
        <v>0</v>
      </c>
      <c r="BT21" s="40">
        <f t="shared" si="54"/>
        <v>0</v>
      </c>
      <c r="BU21" s="40">
        <f t="shared" si="55"/>
        <v>0</v>
      </c>
      <c r="BV21" s="40">
        <f t="shared" si="56"/>
        <v>0</v>
      </c>
    </row>
    <row r="22" spans="1:74" x14ac:dyDescent="0.25">
      <c r="A22" s="57">
        <f t="shared" si="0"/>
        <v>2338217.1721239518</v>
      </c>
      <c r="B22" s="57">
        <f t="shared" si="1"/>
        <v>2192693.0905482611</v>
      </c>
      <c r="C22">
        <f t="shared" ca="1" si="11"/>
        <v>2019.5</v>
      </c>
      <c r="D22">
        <v>10</v>
      </c>
      <c r="E22">
        <f t="shared" si="2"/>
        <v>0</v>
      </c>
      <c r="F22" s="40">
        <f t="shared" si="12"/>
        <v>6438.9746547395171</v>
      </c>
      <c r="G22" s="40">
        <f t="shared" si="13"/>
        <v>5693.889689303438</v>
      </c>
      <c r="H22" s="40">
        <f t="shared" si="14"/>
        <v>12132.864344042955</v>
      </c>
      <c r="I22" s="40">
        <f t="shared" si="15"/>
        <v>10253.88074657282</v>
      </c>
      <c r="J22" s="40">
        <f t="shared" si="16"/>
        <v>449072.20048953552</v>
      </c>
      <c r="L22">
        <v>10</v>
      </c>
      <c r="M22">
        <f t="shared" si="3"/>
        <v>1</v>
      </c>
      <c r="N22" s="40">
        <f t="shared" si="17"/>
        <v>0</v>
      </c>
      <c r="O22" s="40">
        <f t="shared" si="18"/>
        <v>8415</v>
      </c>
      <c r="P22" s="40">
        <f t="shared" si="19"/>
        <v>8415</v>
      </c>
      <c r="Q22" s="40">
        <f t="shared" si="20"/>
        <v>5638.0499999999993</v>
      </c>
      <c r="R22" s="40">
        <f t="shared" si="21"/>
        <v>1122000</v>
      </c>
      <c r="T22">
        <v>10</v>
      </c>
      <c r="U22">
        <f t="shared" si="4"/>
        <v>0</v>
      </c>
      <c r="V22" s="40">
        <f t="shared" si="22"/>
        <v>4231.3978392415211</v>
      </c>
      <c r="W22" s="40">
        <f t="shared" si="23"/>
        <v>3129.2614394898364</v>
      </c>
      <c r="X22" s="40">
        <f t="shared" si="24"/>
        <v>7360.6592787313575</v>
      </c>
      <c r="Y22" s="40">
        <f t="shared" si="25"/>
        <v>6328.0030036997114</v>
      </c>
      <c r="Z22" s="40">
        <f t="shared" si="26"/>
        <v>621620.89005872572</v>
      </c>
      <c r="AB22">
        <v>10</v>
      </c>
      <c r="AC22">
        <f t="shared" si="5"/>
        <v>0</v>
      </c>
      <c r="AD22" s="40">
        <f t="shared" si="27"/>
        <v>3257.8222873365548</v>
      </c>
      <c r="AE22" s="40">
        <f t="shared" si="28"/>
        <v>1530.3897989505676</v>
      </c>
      <c r="AF22" s="40">
        <f t="shared" si="29"/>
        <v>4788.2120862871225</v>
      </c>
      <c r="AG22" s="40">
        <f t="shared" si="30"/>
        <v>4283.1834526334351</v>
      </c>
      <c r="AH22" s="40">
        <f t="shared" si="31"/>
        <v>119173.36162870885</v>
      </c>
      <c r="AJ22">
        <v>10</v>
      </c>
      <c r="AK22">
        <f t="shared" si="6"/>
        <v>0</v>
      </c>
      <c r="AL22" s="40">
        <f t="shared" si="32"/>
        <v>2481.6864530556595</v>
      </c>
      <c r="AM22" s="40">
        <f t="shared" si="33"/>
        <v>313.55241960040831</v>
      </c>
      <c r="AN22" s="40">
        <f t="shared" si="34"/>
        <v>2795.238872656068</v>
      </c>
      <c r="AO22" s="40">
        <f t="shared" si="35"/>
        <v>2691.7665741879332</v>
      </c>
      <c r="AP22" s="40">
        <f t="shared" si="36"/>
        <v>26350.719946981888</v>
      </c>
      <c r="AR22">
        <v>10</v>
      </c>
      <c r="AS22">
        <f t="shared" si="7"/>
        <v>2</v>
      </c>
      <c r="AT22" s="40">
        <f t="shared" si="37"/>
        <v>0</v>
      </c>
      <c r="AU22" s="40">
        <f t="shared" si="38"/>
        <v>0</v>
      </c>
      <c r="AV22" s="40">
        <f t="shared" si="39"/>
        <v>0</v>
      </c>
      <c r="AW22" s="40">
        <f t="shared" si="40"/>
        <v>0</v>
      </c>
      <c r="AX22" s="40">
        <f t="shared" si="41"/>
        <v>0</v>
      </c>
      <c r="AZ22">
        <v>10</v>
      </c>
      <c r="BA22">
        <f t="shared" si="8"/>
        <v>2</v>
      </c>
      <c r="BB22" s="40">
        <f t="shared" si="42"/>
        <v>0</v>
      </c>
      <c r="BC22" s="40">
        <f t="shared" si="43"/>
        <v>0</v>
      </c>
      <c r="BD22" s="40">
        <f t="shared" si="44"/>
        <v>0</v>
      </c>
      <c r="BE22" s="40">
        <f t="shared" si="45"/>
        <v>0</v>
      </c>
      <c r="BF22" s="40">
        <f t="shared" si="46"/>
        <v>0</v>
      </c>
      <c r="BH22">
        <v>10</v>
      </c>
      <c r="BI22">
        <f t="shared" si="9"/>
        <v>2</v>
      </c>
      <c r="BJ22" s="40">
        <f t="shared" si="47"/>
        <v>0</v>
      </c>
      <c r="BK22" s="40">
        <f t="shared" si="48"/>
        <v>0</v>
      </c>
      <c r="BL22" s="40">
        <f t="shared" si="49"/>
        <v>0</v>
      </c>
      <c r="BM22" s="40">
        <f t="shared" si="50"/>
        <v>0</v>
      </c>
      <c r="BN22" s="40">
        <f t="shared" si="51"/>
        <v>0</v>
      </c>
      <c r="BP22">
        <v>10</v>
      </c>
      <c r="BQ22">
        <f t="shared" si="10"/>
        <v>2</v>
      </c>
      <c r="BR22" s="40">
        <f t="shared" si="52"/>
        <v>0</v>
      </c>
      <c r="BS22" s="40">
        <f t="shared" si="53"/>
        <v>0</v>
      </c>
      <c r="BT22" s="40">
        <f t="shared" si="54"/>
        <v>0</v>
      </c>
      <c r="BU22" s="40">
        <f t="shared" si="55"/>
        <v>0</v>
      </c>
      <c r="BV22" s="40">
        <f t="shared" si="56"/>
        <v>0</v>
      </c>
    </row>
    <row r="23" spans="1:74" x14ac:dyDescent="0.25">
      <c r="A23" s="57">
        <f t="shared" si="0"/>
        <v>2321637.9355984298</v>
      </c>
      <c r="B23" s="57">
        <f t="shared" si="1"/>
        <v>2181921.0738818999</v>
      </c>
      <c r="C23">
        <f t="shared" ca="1" si="11"/>
        <v>2019.75</v>
      </c>
      <c r="D23">
        <v>11</v>
      </c>
      <c r="E23">
        <f t="shared" si="2"/>
        <v>0</v>
      </c>
      <c r="F23" s="40">
        <f t="shared" si="12"/>
        <v>6519.4618379237609</v>
      </c>
      <c r="G23" s="40">
        <f t="shared" si="13"/>
        <v>5613.4025061191942</v>
      </c>
      <c r="H23" s="40">
        <f t="shared" si="14"/>
        <v>12132.864344042955</v>
      </c>
      <c r="I23" s="40">
        <f t="shared" si="15"/>
        <v>10280.441517023621</v>
      </c>
      <c r="J23" s="40">
        <f t="shared" si="16"/>
        <v>442552.73865161178</v>
      </c>
      <c r="L23">
        <v>11</v>
      </c>
      <c r="M23">
        <f t="shared" si="3"/>
        <v>1</v>
      </c>
      <c r="N23" s="40">
        <f t="shared" si="17"/>
        <v>0</v>
      </c>
      <c r="O23" s="40">
        <f t="shared" si="18"/>
        <v>8415</v>
      </c>
      <c r="P23" s="40">
        <f t="shared" si="19"/>
        <v>8415</v>
      </c>
      <c r="Q23" s="40">
        <f t="shared" si="20"/>
        <v>5638.0499999999993</v>
      </c>
      <c r="R23" s="40">
        <f t="shared" si="21"/>
        <v>1122000</v>
      </c>
      <c r="T23">
        <v>11</v>
      </c>
      <c r="U23">
        <f t="shared" si="4"/>
        <v>0</v>
      </c>
      <c r="V23" s="40">
        <f t="shared" si="22"/>
        <v>4252.5548284377292</v>
      </c>
      <c r="W23" s="40">
        <f t="shared" si="23"/>
        <v>3108.1044502936288</v>
      </c>
      <c r="X23" s="40">
        <f t="shared" si="24"/>
        <v>7360.6592787313575</v>
      </c>
      <c r="Y23" s="40">
        <f t="shared" si="25"/>
        <v>6334.9848101344596</v>
      </c>
      <c r="Z23" s="40">
        <f t="shared" si="26"/>
        <v>617368.33523028798</v>
      </c>
      <c r="AB23">
        <v>11</v>
      </c>
      <c r="AC23">
        <f t="shared" si="5"/>
        <v>0</v>
      </c>
      <c r="AD23" s="40">
        <f t="shared" si="27"/>
        <v>3298.5450659282615</v>
      </c>
      <c r="AE23" s="40">
        <f t="shared" si="28"/>
        <v>1489.6670203588608</v>
      </c>
      <c r="AF23" s="40">
        <f t="shared" si="29"/>
        <v>4788.2120862871225</v>
      </c>
      <c r="AG23" s="40">
        <f t="shared" si="30"/>
        <v>4296.6219695686987</v>
      </c>
      <c r="AH23" s="40">
        <f t="shared" si="31"/>
        <v>115874.81656278059</v>
      </c>
      <c r="AJ23">
        <v>11</v>
      </c>
      <c r="AK23">
        <f t="shared" si="6"/>
        <v>0</v>
      </c>
      <c r="AL23" s="40">
        <f t="shared" si="32"/>
        <v>2508.6747932326398</v>
      </c>
      <c r="AM23" s="40">
        <f t="shared" si="33"/>
        <v>286.56407942342798</v>
      </c>
      <c r="AN23" s="40">
        <f t="shared" si="34"/>
        <v>2795.238872656068</v>
      </c>
      <c r="AO23" s="40">
        <f t="shared" si="35"/>
        <v>2700.6727264463366</v>
      </c>
      <c r="AP23" s="40">
        <f t="shared" si="36"/>
        <v>23842.045153749248</v>
      </c>
      <c r="AR23">
        <v>11</v>
      </c>
      <c r="AS23">
        <f t="shared" si="7"/>
        <v>2</v>
      </c>
      <c r="AT23" s="40">
        <f t="shared" si="37"/>
        <v>0</v>
      </c>
      <c r="AU23" s="40">
        <f t="shared" si="38"/>
        <v>0</v>
      </c>
      <c r="AV23" s="40">
        <f t="shared" si="39"/>
        <v>0</v>
      </c>
      <c r="AW23" s="40">
        <f t="shared" si="40"/>
        <v>0</v>
      </c>
      <c r="AX23" s="40">
        <f t="shared" si="41"/>
        <v>0</v>
      </c>
      <c r="AZ23">
        <v>11</v>
      </c>
      <c r="BA23">
        <f t="shared" si="8"/>
        <v>2</v>
      </c>
      <c r="BB23" s="40">
        <f t="shared" si="42"/>
        <v>0</v>
      </c>
      <c r="BC23" s="40">
        <f t="shared" si="43"/>
        <v>0</v>
      </c>
      <c r="BD23" s="40">
        <f t="shared" si="44"/>
        <v>0</v>
      </c>
      <c r="BE23" s="40">
        <f t="shared" si="45"/>
        <v>0</v>
      </c>
      <c r="BF23" s="40">
        <f t="shared" si="46"/>
        <v>0</v>
      </c>
      <c r="BH23">
        <v>11</v>
      </c>
      <c r="BI23">
        <f t="shared" si="9"/>
        <v>2</v>
      </c>
      <c r="BJ23" s="40">
        <f t="shared" si="47"/>
        <v>0</v>
      </c>
      <c r="BK23" s="40">
        <f t="shared" si="48"/>
        <v>0</v>
      </c>
      <c r="BL23" s="40">
        <f t="shared" si="49"/>
        <v>0</v>
      </c>
      <c r="BM23" s="40">
        <f t="shared" si="50"/>
        <v>0</v>
      </c>
      <c r="BN23" s="40">
        <f t="shared" si="51"/>
        <v>0</v>
      </c>
      <c r="BP23">
        <v>11</v>
      </c>
      <c r="BQ23">
        <f t="shared" si="10"/>
        <v>2</v>
      </c>
      <c r="BR23" s="40">
        <f t="shared" si="52"/>
        <v>0</v>
      </c>
      <c r="BS23" s="40">
        <f t="shared" si="53"/>
        <v>0</v>
      </c>
      <c r="BT23" s="40">
        <f t="shared" si="54"/>
        <v>0</v>
      </c>
      <c r="BU23" s="40">
        <f t="shared" si="55"/>
        <v>0</v>
      </c>
      <c r="BV23" s="40">
        <f t="shared" si="56"/>
        <v>0</v>
      </c>
    </row>
    <row r="24" spans="1:74" x14ac:dyDescent="0.25">
      <c r="A24" s="57">
        <f t="shared" si="0"/>
        <v>2304887.4293740909</v>
      </c>
      <c r="B24" s="57">
        <f t="shared" si="1"/>
        <v>2171046.3011684222</v>
      </c>
      <c r="C24">
        <f t="shared" ca="1" si="11"/>
        <v>2020</v>
      </c>
      <c r="D24">
        <v>12</v>
      </c>
      <c r="E24">
        <f t="shared" si="2"/>
        <v>0</v>
      </c>
      <c r="F24" s="40">
        <f t="shared" si="12"/>
        <v>6600.9551108978076</v>
      </c>
      <c r="G24" s="40">
        <f t="shared" si="13"/>
        <v>5531.9092331451475</v>
      </c>
      <c r="H24" s="40">
        <f t="shared" si="14"/>
        <v>12132.864344042955</v>
      </c>
      <c r="I24" s="40">
        <f t="shared" si="15"/>
        <v>10307.334297105057</v>
      </c>
      <c r="J24" s="40">
        <f t="shared" si="16"/>
        <v>435951.78354071395</v>
      </c>
      <c r="L24">
        <v>12</v>
      </c>
      <c r="M24">
        <f t="shared" si="3"/>
        <v>1</v>
      </c>
      <c r="N24" s="40">
        <f t="shared" si="17"/>
        <v>0</v>
      </c>
      <c r="O24" s="40">
        <f t="shared" si="18"/>
        <v>8415</v>
      </c>
      <c r="P24" s="40">
        <f t="shared" si="19"/>
        <v>8415</v>
      </c>
      <c r="Q24" s="40">
        <f t="shared" si="20"/>
        <v>5638.0499999999993</v>
      </c>
      <c r="R24" s="40">
        <f t="shared" si="21"/>
        <v>1122000</v>
      </c>
      <c r="T24">
        <v>12</v>
      </c>
      <c r="U24">
        <f t="shared" si="4"/>
        <v>0</v>
      </c>
      <c r="V24" s="40">
        <f t="shared" si="22"/>
        <v>4273.8176025799175</v>
      </c>
      <c r="W24" s="40">
        <f t="shared" si="23"/>
        <v>3086.84167615144</v>
      </c>
      <c r="X24" s="40">
        <f t="shared" si="24"/>
        <v>7360.6592787313575</v>
      </c>
      <c r="Y24" s="40">
        <f t="shared" si="25"/>
        <v>6342.0015256013821</v>
      </c>
      <c r="Z24" s="40">
        <f t="shared" si="26"/>
        <v>613094.51762770803</v>
      </c>
      <c r="AB24">
        <v>12</v>
      </c>
      <c r="AC24">
        <f t="shared" si="5"/>
        <v>0</v>
      </c>
      <c r="AD24" s="40">
        <f t="shared" si="27"/>
        <v>3339.7768792523648</v>
      </c>
      <c r="AE24" s="40">
        <f t="shared" si="28"/>
        <v>1448.4352070347575</v>
      </c>
      <c r="AF24" s="40">
        <f t="shared" si="29"/>
        <v>4788.2120862871225</v>
      </c>
      <c r="AG24" s="40">
        <f t="shared" si="30"/>
        <v>4310.2284679656523</v>
      </c>
      <c r="AH24" s="40">
        <f t="shared" si="31"/>
        <v>112535.03968352822</v>
      </c>
      <c r="AJ24">
        <v>12</v>
      </c>
      <c r="AK24">
        <f t="shared" si="6"/>
        <v>0</v>
      </c>
      <c r="AL24" s="40">
        <f t="shared" si="32"/>
        <v>2535.956631609045</v>
      </c>
      <c r="AM24" s="40">
        <f t="shared" si="33"/>
        <v>259.28224104702304</v>
      </c>
      <c r="AN24" s="40">
        <f t="shared" si="34"/>
        <v>2795.238872656068</v>
      </c>
      <c r="AO24" s="40">
        <f t="shared" si="35"/>
        <v>2709.6757331105505</v>
      </c>
      <c r="AP24" s="40">
        <f t="shared" si="36"/>
        <v>21306.088522140202</v>
      </c>
      <c r="AR24">
        <v>12</v>
      </c>
      <c r="AS24">
        <f t="shared" si="7"/>
        <v>2</v>
      </c>
      <c r="AT24" s="40">
        <f t="shared" si="37"/>
        <v>0</v>
      </c>
      <c r="AU24" s="40">
        <f t="shared" si="38"/>
        <v>0</v>
      </c>
      <c r="AV24" s="40">
        <f t="shared" si="39"/>
        <v>0</v>
      </c>
      <c r="AW24" s="40">
        <f t="shared" si="40"/>
        <v>0</v>
      </c>
      <c r="AX24" s="40">
        <f t="shared" si="41"/>
        <v>0</v>
      </c>
      <c r="AZ24">
        <v>12</v>
      </c>
      <c r="BA24">
        <f t="shared" si="8"/>
        <v>2</v>
      </c>
      <c r="BB24" s="40">
        <f t="shared" si="42"/>
        <v>0</v>
      </c>
      <c r="BC24" s="40">
        <f t="shared" si="43"/>
        <v>0</v>
      </c>
      <c r="BD24" s="40">
        <f t="shared" si="44"/>
        <v>0</v>
      </c>
      <c r="BE24" s="40">
        <f t="shared" si="45"/>
        <v>0</v>
      </c>
      <c r="BF24" s="40">
        <f t="shared" si="46"/>
        <v>0</v>
      </c>
      <c r="BH24">
        <v>12</v>
      </c>
      <c r="BI24">
        <f t="shared" si="9"/>
        <v>2</v>
      </c>
      <c r="BJ24" s="40">
        <f t="shared" si="47"/>
        <v>0</v>
      </c>
      <c r="BK24" s="40">
        <f t="shared" si="48"/>
        <v>0</v>
      </c>
      <c r="BL24" s="40">
        <f t="shared" si="49"/>
        <v>0</v>
      </c>
      <c r="BM24" s="40">
        <f t="shared" si="50"/>
        <v>0</v>
      </c>
      <c r="BN24" s="40">
        <f t="shared" si="51"/>
        <v>0</v>
      </c>
      <c r="BP24">
        <v>12</v>
      </c>
      <c r="BQ24">
        <f t="shared" si="10"/>
        <v>2</v>
      </c>
      <c r="BR24" s="40">
        <f t="shared" si="52"/>
        <v>0</v>
      </c>
      <c r="BS24" s="40">
        <f t="shared" si="53"/>
        <v>0</v>
      </c>
      <c r="BT24" s="40">
        <f t="shared" si="54"/>
        <v>0</v>
      </c>
      <c r="BU24" s="40">
        <f t="shared" si="55"/>
        <v>0</v>
      </c>
      <c r="BV24" s="40">
        <f t="shared" si="56"/>
        <v>0</v>
      </c>
    </row>
    <row r="25" spans="1:74" x14ac:dyDescent="0.25">
      <c r="A25" s="57">
        <f t="shared" si="0"/>
        <v>2287963.7163834926</v>
      </c>
      <c r="B25" s="57">
        <f t="shared" si="1"/>
        <v>2160067.647428045</v>
      </c>
      <c r="C25">
        <f t="shared" ca="1" si="11"/>
        <v>2020.25</v>
      </c>
      <c r="D25">
        <v>13</v>
      </c>
      <c r="E25">
        <f t="shared" si="2"/>
        <v>0</v>
      </c>
      <c r="F25" s="40">
        <f t="shared" si="12"/>
        <v>6683.4670497840307</v>
      </c>
      <c r="G25" s="40">
        <f t="shared" si="13"/>
        <v>5449.3972942589244</v>
      </c>
      <c r="H25" s="40">
        <f t="shared" si="14"/>
        <v>12132.864344042955</v>
      </c>
      <c r="I25" s="40">
        <f t="shared" si="15"/>
        <v>10334.563236937509</v>
      </c>
      <c r="J25" s="40">
        <f t="shared" si="16"/>
        <v>429268.31649092992</v>
      </c>
      <c r="L25">
        <v>13</v>
      </c>
      <c r="M25">
        <f t="shared" si="3"/>
        <v>1</v>
      </c>
      <c r="N25" s="40">
        <f t="shared" si="17"/>
        <v>0</v>
      </c>
      <c r="O25" s="40">
        <f t="shared" si="18"/>
        <v>8415</v>
      </c>
      <c r="P25" s="40">
        <f t="shared" si="19"/>
        <v>8415</v>
      </c>
      <c r="Q25" s="40">
        <f t="shared" si="20"/>
        <v>5638.0499999999993</v>
      </c>
      <c r="R25" s="40">
        <f t="shared" si="21"/>
        <v>1122000</v>
      </c>
      <c r="T25">
        <v>13</v>
      </c>
      <c r="U25">
        <f t="shared" si="4"/>
        <v>0</v>
      </c>
      <c r="V25" s="40">
        <f t="shared" si="22"/>
        <v>4295.1866905928173</v>
      </c>
      <c r="W25" s="40">
        <f t="shared" si="23"/>
        <v>3065.4725881385402</v>
      </c>
      <c r="X25" s="40">
        <f t="shared" si="24"/>
        <v>7360.6592787313575</v>
      </c>
      <c r="Y25" s="40">
        <f t="shared" si="25"/>
        <v>6349.0533246456389</v>
      </c>
      <c r="Z25" s="40">
        <f t="shared" si="26"/>
        <v>608799.33093711524</v>
      </c>
      <c r="AB25">
        <v>13</v>
      </c>
      <c r="AC25">
        <f t="shared" si="5"/>
        <v>0</v>
      </c>
      <c r="AD25" s="40">
        <f t="shared" si="27"/>
        <v>3381.5240902430196</v>
      </c>
      <c r="AE25" s="40">
        <f t="shared" si="28"/>
        <v>1406.6879960441029</v>
      </c>
      <c r="AF25" s="40">
        <f t="shared" si="29"/>
        <v>4788.2120862871225</v>
      </c>
      <c r="AG25" s="40">
        <f t="shared" si="30"/>
        <v>4324.0050475925682</v>
      </c>
      <c r="AH25" s="40">
        <f t="shared" si="31"/>
        <v>109153.51559328519</v>
      </c>
      <c r="AJ25">
        <v>13</v>
      </c>
      <c r="AK25">
        <f t="shared" si="6"/>
        <v>0</v>
      </c>
      <c r="AL25" s="40">
        <f t="shared" si="32"/>
        <v>2563.5351599777932</v>
      </c>
      <c r="AM25" s="40">
        <f t="shared" si="33"/>
        <v>231.70371267827468</v>
      </c>
      <c r="AN25" s="40">
        <f t="shared" si="34"/>
        <v>2795.238872656068</v>
      </c>
      <c r="AO25" s="40">
        <f t="shared" si="35"/>
        <v>2718.7766474722375</v>
      </c>
      <c r="AP25" s="40">
        <f t="shared" si="36"/>
        <v>18742.553362162409</v>
      </c>
      <c r="AR25">
        <v>13</v>
      </c>
      <c r="AS25">
        <f t="shared" si="7"/>
        <v>2</v>
      </c>
      <c r="AT25" s="40">
        <f t="shared" si="37"/>
        <v>0</v>
      </c>
      <c r="AU25" s="40">
        <f t="shared" si="38"/>
        <v>0</v>
      </c>
      <c r="AV25" s="40">
        <f t="shared" si="39"/>
        <v>0</v>
      </c>
      <c r="AW25" s="40">
        <f t="shared" si="40"/>
        <v>0</v>
      </c>
      <c r="AX25" s="40">
        <f t="shared" si="41"/>
        <v>0</v>
      </c>
      <c r="AZ25">
        <v>13</v>
      </c>
      <c r="BA25">
        <f t="shared" si="8"/>
        <v>2</v>
      </c>
      <c r="BB25" s="40">
        <f t="shared" si="42"/>
        <v>0</v>
      </c>
      <c r="BC25" s="40">
        <f t="shared" si="43"/>
        <v>0</v>
      </c>
      <c r="BD25" s="40">
        <f t="shared" si="44"/>
        <v>0</v>
      </c>
      <c r="BE25" s="40">
        <f t="shared" si="45"/>
        <v>0</v>
      </c>
      <c r="BF25" s="40">
        <f t="shared" si="46"/>
        <v>0</v>
      </c>
      <c r="BH25">
        <v>13</v>
      </c>
      <c r="BI25">
        <f t="shared" si="9"/>
        <v>2</v>
      </c>
      <c r="BJ25" s="40">
        <f t="shared" si="47"/>
        <v>0</v>
      </c>
      <c r="BK25" s="40">
        <f t="shared" si="48"/>
        <v>0</v>
      </c>
      <c r="BL25" s="40">
        <f t="shared" si="49"/>
        <v>0</v>
      </c>
      <c r="BM25" s="40">
        <f t="shared" si="50"/>
        <v>0</v>
      </c>
      <c r="BN25" s="40">
        <f t="shared" si="51"/>
        <v>0</v>
      </c>
      <c r="BP25">
        <v>13</v>
      </c>
      <c r="BQ25">
        <f t="shared" si="10"/>
        <v>2</v>
      </c>
      <c r="BR25" s="40">
        <f t="shared" si="52"/>
        <v>0</v>
      </c>
      <c r="BS25" s="40">
        <f t="shared" si="53"/>
        <v>0</v>
      </c>
      <c r="BT25" s="40">
        <f t="shared" si="54"/>
        <v>0</v>
      </c>
      <c r="BU25" s="40">
        <f t="shared" si="55"/>
        <v>0</v>
      </c>
      <c r="BV25" s="40">
        <f t="shared" si="56"/>
        <v>0</v>
      </c>
    </row>
    <row r="26" spans="1:74" x14ac:dyDescent="0.25">
      <c r="A26" s="57">
        <f t="shared" si="0"/>
        <v>2270864.8366253269</v>
      </c>
      <c r="B26" s="57">
        <f t="shared" si="1"/>
        <v>2148983.974416093</v>
      </c>
      <c r="C26">
        <f t="shared" ca="1" si="11"/>
        <v>2020.5</v>
      </c>
      <c r="D26">
        <v>14</v>
      </c>
      <c r="E26">
        <f t="shared" si="2"/>
        <v>0</v>
      </c>
      <c r="F26" s="40">
        <f t="shared" si="12"/>
        <v>6767.0103879063308</v>
      </c>
      <c r="G26" s="40">
        <f t="shared" si="13"/>
        <v>5365.8539561366242</v>
      </c>
      <c r="H26" s="40">
        <f t="shared" si="14"/>
        <v>12132.864344042955</v>
      </c>
      <c r="I26" s="40">
        <f t="shared" si="15"/>
        <v>10362.13253851787</v>
      </c>
      <c r="J26" s="40">
        <f t="shared" si="16"/>
        <v>422501.30610302358</v>
      </c>
      <c r="L26">
        <v>14</v>
      </c>
      <c r="M26">
        <f t="shared" si="3"/>
        <v>1</v>
      </c>
      <c r="N26" s="40">
        <f t="shared" si="17"/>
        <v>0</v>
      </c>
      <c r="O26" s="40">
        <f t="shared" si="18"/>
        <v>8415</v>
      </c>
      <c r="P26" s="40">
        <f t="shared" si="19"/>
        <v>8415</v>
      </c>
      <c r="Q26" s="40">
        <f t="shared" si="20"/>
        <v>5638.0499999999993</v>
      </c>
      <c r="R26" s="40">
        <f t="shared" si="21"/>
        <v>1122000</v>
      </c>
      <c r="T26">
        <v>14</v>
      </c>
      <c r="U26">
        <f t="shared" si="4"/>
        <v>0</v>
      </c>
      <c r="V26" s="40">
        <f t="shared" si="22"/>
        <v>4316.6626240457808</v>
      </c>
      <c r="W26" s="40">
        <f t="shared" si="23"/>
        <v>3043.9966546855762</v>
      </c>
      <c r="X26" s="40">
        <f t="shared" si="24"/>
        <v>7360.6592787313575</v>
      </c>
      <c r="Y26" s="40">
        <f t="shared" si="25"/>
        <v>6356.1403826851174</v>
      </c>
      <c r="Z26" s="40">
        <f t="shared" si="26"/>
        <v>604482.6683130695</v>
      </c>
      <c r="AB26">
        <v>14</v>
      </c>
      <c r="AC26">
        <f t="shared" si="5"/>
        <v>0</v>
      </c>
      <c r="AD26" s="40">
        <f t="shared" si="27"/>
        <v>3423.7931413710576</v>
      </c>
      <c r="AE26" s="40">
        <f t="shared" si="28"/>
        <v>1364.4189449160649</v>
      </c>
      <c r="AF26" s="40">
        <f t="shared" si="29"/>
        <v>4788.2120862871225</v>
      </c>
      <c r="AG26" s="40">
        <f t="shared" si="30"/>
        <v>4337.9538344648208</v>
      </c>
      <c r="AH26" s="40">
        <f t="shared" si="31"/>
        <v>105729.72245191413</v>
      </c>
      <c r="AJ26">
        <v>14</v>
      </c>
      <c r="AK26">
        <f t="shared" si="6"/>
        <v>0</v>
      </c>
      <c r="AL26" s="40">
        <f t="shared" si="32"/>
        <v>2591.4136048425516</v>
      </c>
      <c r="AM26" s="40">
        <f t="shared" si="33"/>
        <v>203.82526781351618</v>
      </c>
      <c r="AN26" s="40">
        <f t="shared" si="34"/>
        <v>2795.238872656068</v>
      </c>
      <c r="AO26" s="40">
        <f t="shared" si="35"/>
        <v>2727.9765342776077</v>
      </c>
      <c r="AP26" s="40">
        <f t="shared" si="36"/>
        <v>16151.139757319857</v>
      </c>
      <c r="AR26">
        <v>14</v>
      </c>
      <c r="AS26">
        <f t="shared" si="7"/>
        <v>2</v>
      </c>
      <c r="AT26" s="40">
        <f t="shared" si="37"/>
        <v>0</v>
      </c>
      <c r="AU26" s="40">
        <f t="shared" si="38"/>
        <v>0</v>
      </c>
      <c r="AV26" s="40">
        <f t="shared" si="39"/>
        <v>0</v>
      </c>
      <c r="AW26" s="40">
        <f t="shared" si="40"/>
        <v>0</v>
      </c>
      <c r="AX26" s="40">
        <f t="shared" si="41"/>
        <v>0</v>
      </c>
      <c r="AZ26">
        <v>14</v>
      </c>
      <c r="BA26">
        <f t="shared" si="8"/>
        <v>2</v>
      </c>
      <c r="BB26" s="40">
        <f t="shared" si="42"/>
        <v>0</v>
      </c>
      <c r="BC26" s="40">
        <f t="shared" si="43"/>
        <v>0</v>
      </c>
      <c r="BD26" s="40">
        <f t="shared" si="44"/>
        <v>0</v>
      </c>
      <c r="BE26" s="40">
        <f t="shared" si="45"/>
        <v>0</v>
      </c>
      <c r="BF26" s="40">
        <f t="shared" si="46"/>
        <v>0</v>
      </c>
      <c r="BH26">
        <v>14</v>
      </c>
      <c r="BI26">
        <f t="shared" si="9"/>
        <v>2</v>
      </c>
      <c r="BJ26" s="40">
        <f t="shared" si="47"/>
        <v>0</v>
      </c>
      <c r="BK26" s="40">
        <f t="shared" si="48"/>
        <v>0</v>
      </c>
      <c r="BL26" s="40">
        <f t="shared" si="49"/>
        <v>0</v>
      </c>
      <c r="BM26" s="40">
        <f t="shared" si="50"/>
        <v>0</v>
      </c>
      <c r="BN26" s="40">
        <f t="shared" si="51"/>
        <v>0</v>
      </c>
      <c r="BP26">
        <v>14</v>
      </c>
      <c r="BQ26">
        <f t="shared" si="10"/>
        <v>2</v>
      </c>
      <c r="BR26" s="40">
        <f t="shared" si="52"/>
        <v>0</v>
      </c>
      <c r="BS26" s="40">
        <f t="shared" si="53"/>
        <v>0</v>
      </c>
      <c r="BT26" s="40">
        <f t="shared" si="54"/>
        <v>0</v>
      </c>
      <c r="BU26" s="40">
        <f t="shared" si="55"/>
        <v>0</v>
      </c>
      <c r="BV26" s="40">
        <f t="shared" si="56"/>
        <v>0</v>
      </c>
    </row>
    <row r="27" spans="1:74" x14ac:dyDescent="0.25">
      <c r="A27" s="57">
        <f t="shared" si="0"/>
        <v>2253588.8068869729</v>
      </c>
      <c r="B27" s="57">
        <f t="shared" si="1"/>
        <v>2137794.1304611722</v>
      </c>
      <c r="C27">
        <f t="shared" ca="1" si="11"/>
        <v>2020.75</v>
      </c>
      <c r="D27">
        <v>15</v>
      </c>
      <c r="E27">
        <f t="shared" si="2"/>
        <v>0</v>
      </c>
      <c r="F27" s="40">
        <f t="shared" si="12"/>
        <v>6851.5980177551601</v>
      </c>
      <c r="G27" s="40">
        <f t="shared" si="13"/>
        <v>5281.266326287795</v>
      </c>
      <c r="H27" s="40">
        <f t="shared" si="14"/>
        <v>12132.864344042955</v>
      </c>
      <c r="I27" s="40">
        <f t="shared" si="15"/>
        <v>10390.046456367983</v>
      </c>
      <c r="J27" s="40">
        <f t="shared" si="16"/>
        <v>415649.70808526844</v>
      </c>
      <c r="L27">
        <v>15</v>
      </c>
      <c r="M27">
        <f t="shared" si="3"/>
        <v>1</v>
      </c>
      <c r="N27" s="40">
        <f t="shared" si="17"/>
        <v>0</v>
      </c>
      <c r="O27" s="40">
        <f t="shared" si="18"/>
        <v>8415</v>
      </c>
      <c r="P27" s="40">
        <f t="shared" si="19"/>
        <v>8415</v>
      </c>
      <c r="Q27" s="40">
        <f t="shared" si="20"/>
        <v>5638.0499999999993</v>
      </c>
      <c r="R27" s="40">
        <f t="shared" si="21"/>
        <v>1122000</v>
      </c>
      <c r="T27">
        <v>15</v>
      </c>
      <c r="U27">
        <f t="shared" si="4"/>
        <v>0</v>
      </c>
      <c r="V27" s="40">
        <f t="shared" si="22"/>
        <v>4338.2459371660098</v>
      </c>
      <c r="W27" s="40">
        <f t="shared" si="23"/>
        <v>3022.4133415653478</v>
      </c>
      <c r="X27" s="40">
        <f t="shared" si="24"/>
        <v>7360.6592787313575</v>
      </c>
      <c r="Y27" s="40">
        <f t="shared" si="25"/>
        <v>6363.2628760147927</v>
      </c>
      <c r="Z27" s="40">
        <f t="shared" si="26"/>
        <v>600144.42237590346</v>
      </c>
      <c r="AB27">
        <v>15</v>
      </c>
      <c r="AC27">
        <f t="shared" si="5"/>
        <v>0</v>
      </c>
      <c r="AD27" s="40">
        <f t="shared" si="27"/>
        <v>3466.5905556381958</v>
      </c>
      <c r="AE27" s="40">
        <f t="shared" si="28"/>
        <v>1321.6215306489266</v>
      </c>
      <c r="AF27" s="40">
        <f t="shared" si="29"/>
        <v>4788.2120862871225</v>
      </c>
      <c r="AG27" s="40">
        <f t="shared" si="30"/>
        <v>4352.076981172977</v>
      </c>
      <c r="AH27" s="40">
        <f t="shared" si="31"/>
        <v>102263.13189627594</v>
      </c>
      <c r="AJ27">
        <v>15</v>
      </c>
      <c r="AK27">
        <f t="shared" si="6"/>
        <v>0</v>
      </c>
      <c r="AL27" s="40">
        <f t="shared" si="32"/>
        <v>2619.5952277952147</v>
      </c>
      <c r="AM27" s="40">
        <f t="shared" si="33"/>
        <v>175.64364486085344</v>
      </c>
      <c r="AN27" s="40">
        <f t="shared" si="34"/>
        <v>2795.238872656068</v>
      </c>
      <c r="AO27" s="40">
        <f t="shared" si="35"/>
        <v>2737.2764698519863</v>
      </c>
      <c r="AP27" s="40">
        <f t="shared" si="36"/>
        <v>13531.544529524643</v>
      </c>
      <c r="AR27">
        <v>15</v>
      </c>
      <c r="AS27">
        <f t="shared" si="7"/>
        <v>2</v>
      </c>
      <c r="AT27" s="40">
        <f t="shared" si="37"/>
        <v>0</v>
      </c>
      <c r="AU27" s="40">
        <f t="shared" si="38"/>
        <v>0</v>
      </c>
      <c r="AV27" s="40">
        <f t="shared" si="39"/>
        <v>0</v>
      </c>
      <c r="AW27" s="40">
        <f t="shared" si="40"/>
        <v>0</v>
      </c>
      <c r="AX27" s="40">
        <f t="shared" si="41"/>
        <v>0</v>
      </c>
      <c r="AZ27">
        <v>15</v>
      </c>
      <c r="BA27">
        <f t="shared" si="8"/>
        <v>2</v>
      </c>
      <c r="BB27" s="40">
        <f t="shared" si="42"/>
        <v>0</v>
      </c>
      <c r="BC27" s="40">
        <f t="shared" si="43"/>
        <v>0</v>
      </c>
      <c r="BD27" s="40">
        <f t="shared" si="44"/>
        <v>0</v>
      </c>
      <c r="BE27" s="40">
        <f t="shared" si="45"/>
        <v>0</v>
      </c>
      <c r="BF27" s="40">
        <f t="shared" si="46"/>
        <v>0</v>
      </c>
      <c r="BH27">
        <v>15</v>
      </c>
      <c r="BI27">
        <f t="shared" si="9"/>
        <v>2</v>
      </c>
      <c r="BJ27" s="40">
        <f t="shared" si="47"/>
        <v>0</v>
      </c>
      <c r="BK27" s="40">
        <f t="shared" si="48"/>
        <v>0</v>
      </c>
      <c r="BL27" s="40">
        <f t="shared" si="49"/>
        <v>0</v>
      </c>
      <c r="BM27" s="40">
        <f t="shared" si="50"/>
        <v>0</v>
      </c>
      <c r="BN27" s="40">
        <f t="shared" si="51"/>
        <v>0</v>
      </c>
      <c r="BP27">
        <v>15</v>
      </c>
      <c r="BQ27">
        <f t="shared" si="10"/>
        <v>2</v>
      </c>
      <c r="BR27" s="40">
        <f t="shared" si="52"/>
        <v>0</v>
      </c>
      <c r="BS27" s="40">
        <f t="shared" si="53"/>
        <v>0</v>
      </c>
      <c r="BT27" s="40">
        <f t="shared" si="54"/>
        <v>0</v>
      </c>
      <c r="BU27" s="40">
        <f t="shared" si="55"/>
        <v>0</v>
      </c>
      <c r="BV27" s="40">
        <f t="shared" si="56"/>
        <v>0</v>
      </c>
    </row>
    <row r="28" spans="1:74" x14ac:dyDescent="0.25">
      <c r="A28" s="57">
        <f t="shared" si="0"/>
        <v>2236133.6204636628</v>
      </c>
      <c r="B28" s="57">
        <f t="shared" si="1"/>
        <v>2126496.9503013431</v>
      </c>
      <c r="C28">
        <f t="shared" ca="1" si="11"/>
        <v>2021</v>
      </c>
      <c r="D28">
        <v>16</v>
      </c>
      <c r="E28">
        <f t="shared" si="2"/>
        <v>0</v>
      </c>
      <c r="F28" s="40">
        <f t="shared" si="12"/>
        <v>6937.2429929770988</v>
      </c>
      <c r="G28" s="40">
        <f t="shared" si="13"/>
        <v>5195.6213510658563</v>
      </c>
      <c r="H28" s="40">
        <f t="shared" si="14"/>
        <v>12132.864344042955</v>
      </c>
      <c r="I28" s="40">
        <f t="shared" si="15"/>
        <v>10418.309298191223</v>
      </c>
      <c r="J28" s="40">
        <f t="shared" si="16"/>
        <v>408712.46509229136</v>
      </c>
      <c r="L28">
        <v>16</v>
      </c>
      <c r="M28">
        <f t="shared" si="3"/>
        <v>1</v>
      </c>
      <c r="N28" s="40">
        <f t="shared" si="17"/>
        <v>0</v>
      </c>
      <c r="O28" s="40">
        <f t="shared" si="18"/>
        <v>8415</v>
      </c>
      <c r="P28" s="40">
        <f t="shared" si="19"/>
        <v>8415</v>
      </c>
      <c r="Q28" s="40">
        <f t="shared" si="20"/>
        <v>5638.0499999999993</v>
      </c>
      <c r="R28" s="40">
        <f t="shared" si="21"/>
        <v>1122000</v>
      </c>
      <c r="T28">
        <v>16</v>
      </c>
      <c r="U28">
        <f t="shared" si="4"/>
        <v>0</v>
      </c>
      <c r="V28" s="40">
        <f t="shared" si="22"/>
        <v>4359.9371668518397</v>
      </c>
      <c r="W28" s="40">
        <f t="shared" si="23"/>
        <v>3000.7221118795173</v>
      </c>
      <c r="X28" s="40">
        <f t="shared" si="24"/>
        <v>7360.6592787313575</v>
      </c>
      <c r="Y28" s="40">
        <f t="shared" si="25"/>
        <v>6370.4209818111167</v>
      </c>
      <c r="Z28" s="40">
        <f t="shared" si="26"/>
        <v>595784.48520905164</v>
      </c>
      <c r="AB28">
        <v>16</v>
      </c>
      <c r="AC28">
        <f t="shared" si="5"/>
        <v>0</v>
      </c>
      <c r="AD28" s="40">
        <f t="shared" si="27"/>
        <v>3509.922937583673</v>
      </c>
      <c r="AE28" s="40">
        <f t="shared" si="28"/>
        <v>1278.2891487034494</v>
      </c>
      <c r="AF28" s="40">
        <f t="shared" si="29"/>
        <v>4788.2120862871225</v>
      </c>
      <c r="AG28" s="40">
        <f t="shared" si="30"/>
        <v>4366.3766672149841</v>
      </c>
      <c r="AH28" s="40">
        <f t="shared" si="31"/>
        <v>98753.208958692267</v>
      </c>
      <c r="AJ28">
        <v>16</v>
      </c>
      <c r="AK28">
        <f t="shared" si="6"/>
        <v>0</v>
      </c>
      <c r="AL28" s="40">
        <f t="shared" si="32"/>
        <v>2648.0833258974876</v>
      </c>
      <c r="AM28" s="40">
        <f t="shared" si="33"/>
        <v>147.15554675858047</v>
      </c>
      <c r="AN28" s="40">
        <f t="shared" si="34"/>
        <v>2795.238872656068</v>
      </c>
      <c r="AO28" s="40">
        <f t="shared" si="35"/>
        <v>2746.6775422257365</v>
      </c>
      <c r="AP28" s="40">
        <f t="shared" si="36"/>
        <v>10883.461203627156</v>
      </c>
      <c r="AR28">
        <v>16</v>
      </c>
      <c r="AS28">
        <f t="shared" si="7"/>
        <v>2</v>
      </c>
      <c r="AT28" s="40">
        <f t="shared" si="37"/>
        <v>0</v>
      </c>
      <c r="AU28" s="40">
        <f t="shared" si="38"/>
        <v>0</v>
      </c>
      <c r="AV28" s="40">
        <f t="shared" si="39"/>
        <v>0</v>
      </c>
      <c r="AW28" s="40">
        <f t="shared" si="40"/>
        <v>0</v>
      </c>
      <c r="AX28" s="40">
        <f t="shared" si="41"/>
        <v>0</v>
      </c>
      <c r="AZ28">
        <v>16</v>
      </c>
      <c r="BA28">
        <f t="shared" si="8"/>
        <v>2</v>
      </c>
      <c r="BB28" s="40">
        <f t="shared" si="42"/>
        <v>0</v>
      </c>
      <c r="BC28" s="40">
        <f t="shared" si="43"/>
        <v>0</v>
      </c>
      <c r="BD28" s="40">
        <f t="shared" si="44"/>
        <v>0</v>
      </c>
      <c r="BE28" s="40">
        <f t="shared" si="45"/>
        <v>0</v>
      </c>
      <c r="BF28" s="40">
        <f t="shared" si="46"/>
        <v>0</v>
      </c>
      <c r="BH28">
        <v>16</v>
      </c>
      <c r="BI28">
        <f t="shared" si="9"/>
        <v>2</v>
      </c>
      <c r="BJ28" s="40">
        <f t="shared" si="47"/>
        <v>0</v>
      </c>
      <c r="BK28" s="40">
        <f t="shared" si="48"/>
        <v>0</v>
      </c>
      <c r="BL28" s="40">
        <f t="shared" si="49"/>
        <v>0</v>
      </c>
      <c r="BM28" s="40">
        <f t="shared" si="50"/>
        <v>0</v>
      </c>
      <c r="BN28" s="40">
        <f t="shared" si="51"/>
        <v>0</v>
      </c>
      <c r="BP28">
        <v>16</v>
      </c>
      <c r="BQ28">
        <f t="shared" si="10"/>
        <v>2</v>
      </c>
      <c r="BR28" s="40">
        <f t="shared" si="52"/>
        <v>0</v>
      </c>
      <c r="BS28" s="40">
        <f t="shared" si="53"/>
        <v>0</v>
      </c>
      <c r="BT28" s="40">
        <f t="shared" si="54"/>
        <v>0</v>
      </c>
      <c r="BU28" s="40">
        <f t="shared" si="55"/>
        <v>0</v>
      </c>
      <c r="BV28" s="40">
        <f t="shared" si="56"/>
        <v>0</v>
      </c>
    </row>
    <row r="29" spans="1:74" x14ac:dyDescent="0.25">
      <c r="A29" s="57">
        <f t="shared" si="0"/>
        <v>2218497.2468742169</v>
      </c>
      <c r="B29" s="57">
        <f t="shared" si="1"/>
        <v>2115091.2549182675</v>
      </c>
      <c r="C29">
        <f t="shared" ca="1" si="11"/>
        <v>2021.25</v>
      </c>
      <c r="D29">
        <v>17</v>
      </c>
      <c r="E29">
        <f t="shared" si="2"/>
        <v>0</v>
      </c>
      <c r="F29" s="40">
        <f t="shared" si="12"/>
        <v>7023.9585303893127</v>
      </c>
      <c r="G29" s="40">
        <f t="shared" si="13"/>
        <v>5108.9058136536423</v>
      </c>
      <c r="H29" s="40">
        <f t="shared" si="14"/>
        <v>12132.864344042955</v>
      </c>
      <c r="I29" s="40">
        <f t="shared" si="15"/>
        <v>10446.925425537253</v>
      </c>
      <c r="J29" s="40">
        <f t="shared" si="16"/>
        <v>401688.50656190206</v>
      </c>
      <c r="L29">
        <v>17</v>
      </c>
      <c r="M29">
        <f t="shared" si="3"/>
        <v>1</v>
      </c>
      <c r="N29" s="40">
        <f t="shared" si="17"/>
        <v>0</v>
      </c>
      <c r="O29" s="40">
        <f t="shared" si="18"/>
        <v>8415</v>
      </c>
      <c r="P29" s="40">
        <f t="shared" si="19"/>
        <v>8415</v>
      </c>
      <c r="Q29" s="40">
        <f t="shared" si="20"/>
        <v>5638.0499999999993</v>
      </c>
      <c r="R29" s="40">
        <f t="shared" si="21"/>
        <v>1122000</v>
      </c>
      <c r="T29">
        <v>17</v>
      </c>
      <c r="U29">
        <f t="shared" si="4"/>
        <v>0</v>
      </c>
      <c r="V29" s="40">
        <f t="shared" si="22"/>
        <v>4381.7368526860992</v>
      </c>
      <c r="W29" s="40">
        <f t="shared" si="23"/>
        <v>2978.9224260452584</v>
      </c>
      <c r="X29" s="40">
        <f t="shared" si="24"/>
        <v>7360.6592787313575</v>
      </c>
      <c r="Y29" s="40">
        <f t="shared" si="25"/>
        <v>6377.6148781364227</v>
      </c>
      <c r="Z29" s="40">
        <f t="shared" si="26"/>
        <v>591402.74835636548</v>
      </c>
      <c r="AB29">
        <v>17</v>
      </c>
      <c r="AC29">
        <f t="shared" si="5"/>
        <v>0</v>
      </c>
      <c r="AD29" s="40">
        <f t="shared" si="27"/>
        <v>3553.7969743034691</v>
      </c>
      <c r="AE29" s="40">
        <f t="shared" si="28"/>
        <v>1234.4151119836533</v>
      </c>
      <c r="AF29" s="40">
        <f t="shared" si="29"/>
        <v>4788.2120862871225</v>
      </c>
      <c r="AG29" s="40">
        <f t="shared" si="30"/>
        <v>4380.8550993325171</v>
      </c>
      <c r="AH29" s="40">
        <f t="shared" si="31"/>
        <v>95199.411984388804</v>
      </c>
      <c r="AJ29">
        <v>17</v>
      </c>
      <c r="AK29">
        <f t="shared" si="6"/>
        <v>0</v>
      </c>
      <c r="AL29" s="40">
        <f t="shared" si="32"/>
        <v>2676.8812320666225</v>
      </c>
      <c r="AM29" s="40">
        <f t="shared" si="33"/>
        <v>118.35764058944531</v>
      </c>
      <c r="AN29" s="40">
        <f t="shared" si="34"/>
        <v>2795.238872656068</v>
      </c>
      <c r="AO29" s="40">
        <f t="shared" si="35"/>
        <v>2756.1808512615512</v>
      </c>
      <c r="AP29" s="40">
        <f t="shared" si="36"/>
        <v>8206.5799715605335</v>
      </c>
      <c r="AR29">
        <v>17</v>
      </c>
      <c r="AS29">
        <f t="shared" si="7"/>
        <v>2</v>
      </c>
      <c r="AT29" s="40">
        <f t="shared" si="37"/>
        <v>0</v>
      </c>
      <c r="AU29" s="40">
        <f t="shared" si="38"/>
        <v>0</v>
      </c>
      <c r="AV29" s="40">
        <f t="shared" si="39"/>
        <v>0</v>
      </c>
      <c r="AW29" s="40">
        <f t="shared" si="40"/>
        <v>0</v>
      </c>
      <c r="AX29" s="40">
        <f t="shared" si="41"/>
        <v>0</v>
      </c>
      <c r="AZ29">
        <v>17</v>
      </c>
      <c r="BA29">
        <f t="shared" si="8"/>
        <v>2</v>
      </c>
      <c r="BB29" s="40">
        <f t="shared" si="42"/>
        <v>0</v>
      </c>
      <c r="BC29" s="40">
        <f t="shared" si="43"/>
        <v>0</v>
      </c>
      <c r="BD29" s="40">
        <f t="shared" si="44"/>
        <v>0</v>
      </c>
      <c r="BE29" s="40">
        <f t="shared" si="45"/>
        <v>0</v>
      </c>
      <c r="BF29" s="40">
        <f t="shared" si="46"/>
        <v>0</v>
      </c>
      <c r="BH29">
        <v>17</v>
      </c>
      <c r="BI29">
        <f t="shared" si="9"/>
        <v>2</v>
      </c>
      <c r="BJ29" s="40">
        <f t="shared" si="47"/>
        <v>0</v>
      </c>
      <c r="BK29" s="40">
        <f t="shared" si="48"/>
        <v>0</v>
      </c>
      <c r="BL29" s="40">
        <f t="shared" si="49"/>
        <v>0</v>
      </c>
      <c r="BM29" s="40">
        <f t="shared" si="50"/>
        <v>0</v>
      </c>
      <c r="BN29" s="40">
        <f t="shared" si="51"/>
        <v>0</v>
      </c>
      <c r="BP29">
        <v>17</v>
      </c>
      <c r="BQ29">
        <f t="shared" si="10"/>
        <v>2</v>
      </c>
      <c r="BR29" s="40">
        <f t="shared" si="52"/>
        <v>0</v>
      </c>
      <c r="BS29" s="40">
        <f t="shared" si="53"/>
        <v>0</v>
      </c>
      <c r="BT29" s="40">
        <f t="shared" si="54"/>
        <v>0</v>
      </c>
      <c r="BU29" s="40">
        <f t="shared" si="55"/>
        <v>0</v>
      </c>
      <c r="BV29" s="40">
        <f t="shared" si="56"/>
        <v>0</v>
      </c>
    </row>
    <row r="30" spans="1:74" x14ac:dyDescent="0.25">
      <c r="A30" s="57">
        <f t="shared" si="0"/>
        <v>2200677.6315733008</v>
      </c>
      <c r="B30" s="57">
        <f t="shared" si="1"/>
        <v>2103575.851369299</v>
      </c>
      <c r="C30">
        <f t="shared" ca="1" si="11"/>
        <v>2021.5</v>
      </c>
      <c r="D30">
        <v>18</v>
      </c>
      <c r="E30">
        <f t="shared" si="2"/>
        <v>0</v>
      </c>
      <c r="F30" s="40">
        <f t="shared" si="12"/>
        <v>7111.7580120191788</v>
      </c>
      <c r="G30" s="40">
        <f t="shared" si="13"/>
        <v>5021.1063320237763</v>
      </c>
      <c r="H30" s="40">
        <f t="shared" si="14"/>
        <v>12132.864344042955</v>
      </c>
      <c r="I30" s="40">
        <f t="shared" si="15"/>
        <v>10475.899254475109</v>
      </c>
      <c r="J30" s="40">
        <f t="shared" si="16"/>
        <v>394576.7485498829</v>
      </c>
      <c r="L30">
        <v>18</v>
      </c>
      <c r="M30">
        <f t="shared" si="3"/>
        <v>1</v>
      </c>
      <c r="N30" s="40">
        <f t="shared" si="17"/>
        <v>0</v>
      </c>
      <c r="O30" s="40">
        <f t="shared" si="18"/>
        <v>8415</v>
      </c>
      <c r="P30" s="40">
        <f t="shared" si="19"/>
        <v>8415</v>
      </c>
      <c r="Q30" s="40">
        <f t="shared" si="20"/>
        <v>5638.0499999999993</v>
      </c>
      <c r="R30" s="40">
        <f t="shared" si="21"/>
        <v>1122000</v>
      </c>
      <c r="T30">
        <v>18</v>
      </c>
      <c r="U30">
        <f t="shared" si="4"/>
        <v>0</v>
      </c>
      <c r="V30" s="40">
        <f t="shared" si="22"/>
        <v>4403.6455369495307</v>
      </c>
      <c r="W30" s="40">
        <f t="shared" si="23"/>
        <v>2957.0137417818273</v>
      </c>
      <c r="X30" s="40">
        <f t="shared" si="24"/>
        <v>7360.6592787313575</v>
      </c>
      <c r="Y30" s="40">
        <f t="shared" si="25"/>
        <v>6384.8447439433548</v>
      </c>
      <c r="Z30" s="40">
        <f t="shared" si="26"/>
        <v>586999.10281941597</v>
      </c>
      <c r="AB30">
        <v>18</v>
      </c>
      <c r="AC30">
        <f t="shared" si="5"/>
        <v>0</v>
      </c>
      <c r="AD30" s="40">
        <f t="shared" si="27"/>
        <v>3598.2194364822626</v>
      </c>
      <c r="AE30" s="40">
        <f t="shared" si="28"/>
        <v>1189.9926498048601</v>
      </c>
      <c r="AF30" s="40">
        <f t="shared" si="29"/>
        <v>4788.2120862871225</v>
      </c>
      <c r="AG30" s="40">
        <f t="shared" si="30"/>
        <v>4395.5145118515184</v>
      </c>
      <c r="AH30" s="40">
        <f t="shared" si="31"/>
        <v>91601.192547906539</v>
      </c>
      <c r="AJ30">
        <v>18</v>
      </c>
      <c r="AK30">
        <f t="shared" si="6"/>
        <v>0</v>
      </c>
      <c r="AL30" s="40">
        <f t="shared" si="32"/>
        <v>2705.992315465347</v>
      </c>
      <c r="AM30" s="40">
        <f t="shared" si="33"/>
        <v>89.246557190720793</v>
      </c>
      <c r="AN30" s="40">
        <f t="shared" si="34"/>
        <v>2795.238872656068</v>
      </c>
      <c r="AO30" s="40">
        <f t="shared" si="35"/>
        <v>2765.7875087831303</v>
      </c>
      <c r="AP30" s="40">
        <f t="shared" si="36"/>
        <v>5500.5876560951865</v>
      </c>
      <c r="AR30">
        <v>18</v>
      </c>
      <c r="AS30">
        <f t="shared" si="7"/>
        <v>2</v>
      </c>
      <c r="AT30" s="40">
        <f t="shared" si="37"/>
        <v>0</v>
      </c>
      <c r="AU30" s="40">
        <f t="shared" si="38"/>
        <v>0</v>
      </c>
      <c r="AV30" s="40">
        <f t="shared" si="39"/>
        <v>0</v>
      </c>
      <c r="AW30" s="40">
        <f t="shared" si="40"/>
        <v>0</v>
      </c>
      <c r="AX30" s="40">
        <f t="shared" si="41"/>
        <v>0</v>
      </c>
      <c r="AZ30">
        <v>18</v>
      </c>
      <c r="BA30">
        <f t="shared" si="8"/>
        <v>2</v>
      </c>
      <c r="BB30" s="40">
        <f t="shared" si="42"/>
        <v>0</v>
      </c>
      <c r="BC30" s="40">
        <f t="shared" si="43"/>
        <v>0</v>
      </c>
      <c r="BD30" s="40">
        <f t="shared" si="44"/>
        <v>0</v>
      </c>
      <c r="BE30" s="40">
        <f t="shared" si="45"/>
        <v>0</v>
      </c>
      <c r="BF30" s="40">
        <f t="shared" si="46"/>
        <v>0</v>
      </c>
      <c r="BH30">
        <v>18</v>
      </c>
      <c r="BI30">
        <f t="shared" si="9"/>
        <v>2</v>
      </c>
      <c r="BJ30" s="40">
        <f t="shared" si="47"/>
        <v>0</v>
      </c>
      <c r="BK30" s="40">
        <f t="shared" si="48"/>
        <v>0</v>
      </c>
      <c r="BL30" s="40">
        <f t="shared" si="49"/>
        <v>0</v>
      </c>
      <c r="BM30" s="40">
        <f t="shared" si="50"/>
        <v>0</v>
      </c>
      <c r="BN30" s="40">
        <f t="shared" si="51"/>
        <v>0</v>
      </c>
      <c r="BP30">
        <v>18</v>
      </c>
      <c r="BQ30">
        <f t="shared" si="10"/>
        <v>2</v>
      </c>
      <c r="BR30" s="40">
        <f t="shared" si="52"/>
        <v>0</v>
      </c>
      <c r="BS30" s="40">
        <f t="shared" si="53"/>
        <v>0</v>
      </c>
      <c r="BT30" s="40">
        <f t="shared" si="54"/>
        <v>0</v>
      </c>
      <c r="BU30" s="40">
        <f t="shared" si="55"/>
        <v>0</v>
      </c>
      <c r="BV30" s="40">
        <f t="shared" si="56"/>
        <v>0</v>
      </c>
    </row>
    <row r="31" spans="1:74" x14ac:dyDescent="0.25">
      <c r="A31" s="57">
        <f t="shared" si="0"/>
        <v>2182672.6956601623</v>
      </c>
      <c r="B31" s="57">
        <f t="shared" si="1"/>
        <v>2091949.5326174949</v>
      </c>
      <c r="C31">
        <f t="shared" ca="1" si="11"/>
        <v>2021.75</v>
      </c>
      <c r="D31">
        <v>19</v>
      </c>
      <c r="E31">
        <f t="shared" si="2"/>
        <v>0</v>
      </c>
      <c r="F31" s="40">
        <f t="shared" si="12"/>
        <v>7200.6549871694187</v>
      </c>
      <c r="G31" s="40">
        <f t="shared" si="13"/>
        <v>4932.2093568735363</v>
      </c>
      <c r="H31" s="40">
        <f t="shared" si="14"/>
        <v>12132.864344042955</v>
      </c>
      <c r="I31" s="40">
        <f t="shared" si="15"/>
        <v>10505.235256274687</v>
      </c>
      <c r="J31" s="40">
        <f t="shared" si="16"/>
        <v>387376.09356271347</v>
      </c>
      <c r="L31">
        <v>19</v>
      </c>
      <c r="M31">
        <f t="shared" si="3"/>
        <v>1</v>
      </c>
      <c r="N31" s="40">
        <f t="shared" si="17"/>
        <v>0</v>
      </c>
      <c r="O31" s="40">
        <f t="shared" si="18"/>
        <v>8415</v>
      </c>
      <c r="P31" s="40">
        <f t="shared" si="19"/>
        <v>8415</v>
      </c>
      <c r="Q31" s="40">
        <f t="shared" si="20"/>
        <v>5638.0499999999993</v>
      </c>
      <c r="R31" s="40">
        <f t="shared" si="21"/>
        <v>1122000</v>
      </c>
      <c r="T31">
        <v>19</v>
      </c>
      <c r="U31">
        <f t="shared" si="4"/>
        <v>0</v>
      </c>
      <c r="V31" s="40">
        <f t="shared" si="22"/>
        <v>4425.663764634277</v>
      </c>
      <c r="W31" s="40">
        <f t="shared" si="23"/>
        <v>2934.9955140970801</v>
      </c>
      <c r="X31" s="40">
        <f t="shared" si="24"/>
        <v>7360.6592787313575</v>
      </c>
      <c r="Y31" s="40">
        <f t="shared" si="25"/>
        <v>6392.1107590793208</v>
      </c>
      <c r="Z31" s="40">
        <f t="shared" si="26"/>
        <v>582573.43905478169</v>
      </c>
      <c r="AB31">
        <v>19</v>
      </c>
      <c r="AC31">
        <f t="shared" si="5"/>
        <v>0</v>
      </c>
      <c r="AD31" s="40">
        <f t="shared" si="27"/>
        <v>3643.1971794382907</v>
      </c>
      <c r="AE31" s="40">
        <f t="shared" si="28"/>
        <v>1145.0149068488317</v>
      </c>
      <c r="AF31" s="40">
        <f t="shared" si="29"/>
        <v>4788.2120862871225</v>
      </c>
      <c r="AG31" s="40">
        <f t="shared" si="30"/>
        <v>4410.3571670270076</v>
      </c>
      <c r="AH31" s="40">
        <f t="shared" si="31"/>
        <v>87957.995368468255</v>
      </c>
      <c r="AJ31">
        <v>19</v>
      </c>
      <c r="AK31">
        <f t="shared" si="6"/>
        <v>0</v>
      </c>
      <c r="AL31" s="40">
        <f t="shared" si="32"/>
        <v>2735.4199818960328</v>
      </c>
      <c r="AM31" s="40">
        <f t="shared" si="33"/>
        <v>59.818890760035146</v>
      </c>
      <c r="AN31" s="40">
        <f t="shared" si="34"/>
        <v>2795.238872656068</v>
      </c>
      <c r="AO31" s="40">
        <f t="shared" si="35"/>
        <v>2775.4986387052563</v>
      </c>
      <c r="AP31" s="40">
        <f t="shared" si="36"/>
        <v>2765.1676741991537</v>
      </c>
      <c r="AR31">
        <v>19</v>
      </c>
      <c r="AS31">
        <f t="shared" si="7"/>
        <v>2</v>
      </c>
      <c r="AT31" s="40">
        <f t="shared" si="37"/>
        <v>0</v>
      </c>
      <c r="AU31" s="40">
        <f t="shared" si="38"/>
        <v>0</v>
      </c>
      <c r="AV31" s="40">
        <f t="shared" si="39"/>
        <v>0</v>
      </c>
      <c r="AW31" s="40">
        <f t="shared" si="40"/>
        <v>0</v>
      </c>
      <c r="AX31" s="40">
        <f t="shared" si="41"/>
        <v>0</v>
      </c>
      <c r="AZ31">
        <v>19</v>
      </c>
      <c r="BA31">
        <f t="shared" si="8"/>
        <v>2</v>
      </c>
      <c r="BB31" s="40">
        <f t="shared" si="42"/>
        <v>0</v>
      </c>
      <c r="BC31" s="40">
        <f t="shared" si="43"/>
        <v>0</v>
      </c>
      <c r="BD31" s="40">
        <f t="shared" si="44"/>
        <v>0</v>
      </c>
      <c r="BE31" s="40">
        <f t="shared" si="45"/>
        <v>0</v>
      </c>
      <c r="BF31" s="40">
        <f t="shared" si="46"/>
        <v>0</v>
      </c>
      <c r="BH31">
        <v>19</v>
      </c>
      <c r="BI31">
        <f t="shared" si="9"/>
        <v>2</v>
      </c>
      <c r="BJ31" s="40">
        <f t="shared" si="47"/>
        <v>0</v>
      </c>
      <c r="BK31" s="40">
        <f t="shared" si="48"/>
        <v>0</v>
      </c>
      <c r="BL31" s="40">
        <f t="shared" si="49"/>
        <v>0</v>
      </c>
      <c r="BM31" s="40">
        <f t="shared" si="50"/>
        <v>0</v>
      </c>
      <c r="BN31" s="40">
        <f t="shared" si="51"/>
        <v>0</v>
      </c>
      <c r="BP31">
        <v>19</v>
      </c>
      <c r="BQ31">
        <f t="shared" si="10"/>
        <v>2</v>
      </c>
      <c r="BR31" s="40">
        <f t="shared" si="52"/>
        <v>0</v>
      </c>
      <c r="BS31" s="40">
        <f t="shared" si="53"/>
        <v>0</v>
      </c>
      <c r="BT31" s="40">
        <f t="shared" si="54"/>
        <v>0</v>
      </c>
      <c r="BU31" s="40">
        <f t="shared" si="55"/>
        <v>0</v>
      </c>
      <c r="BV31" s="40">
        <f t="shared" si="56"/>
        <v>0</v>
      </c>
    </row>
    <row r="32" spans="1:74" x14ac:dyDescent="0.25">
      <c r="A32" s="57">
        <f t="shared" si="0"/>
        <v>2164480.3355838158</v>
      </c>
      <c r="B32" s="57">
        <f t="shared" si="1"/>
        <v>2080211.0773595287</v>
      </c>
      <c r="C32">
        <f t="shared" ca="1" si="11"/>
        <v>2022</v>
      </c>
      <c r="D32">
        <v>20</v>
      </c>
      <c r="E32">
        <f t="shared" si="2"/>
        <v>0</v>
      </c>
      <c r="F32" s="40">
        <f t="shared" si="12"/>
        <v>7290.6631745090363</v>
      </c>
      <c r="G32" s="40">
        <f t="shared" si="13"/>
        <v>4842.2011695339188</v>
      </c>
      <c r="H32" s="40">
        <f t="shared" si="14"/>
        <v>12132.864344042955</v>
      </c>
      <c r="I32" s="40">
        <f t="shared" si="15"/>
        <v>10534.937958096762</v>
      </c>
      <c r="J32" s="40">
        <f t="shared" si="16"/>
        <v>380085.43038820446</v>
      </c>
      <c r="L32">
        <v>20</v>
      </c>
      <c r="M32">
        <f t="shared" si="3"/>
        <v>1</v>
      </c>
      <c r="N32" s="40">
        <f t="shared" si="17"/>
        <v>0</v>
      </c>
      <c r="O32" s="40">
        <f t="shared" si="18"/>
        <v>8415</v>
      </c>
      <c r="P32" s="40">
        <f t="shared" si="19"/>
        <v>8415</v>
      </c>
      <c r="Q32" s="40">
        <f t="shared" si="20"/>
        <v>5638.0499999999993</v>
      </c>
      <c r="R32" s="40">
        <f t="shared" si="21"/>
        <v>1122000</v>
      </c>
      <c r="T32">
        <v>20</v>
      </c>
      <c r="U32">
        <f t="shared" si="4"/>
        <v>0</v>
      </c>
      <c r="V32" s="40">
        <f t="shared" si="22"/>
        <v>4447.7920834574488</v>
      </c>
      <c r="W32" s="40">
        <f t="shared" si="23"/>
        <v>2912.8671952739087</v>
      </c>
      <c r="X32" s="40">
        <f t="shared" si="24"/>
        <v>7360.6592787313575</v>
      </c>
      <c r="Y32" s="40">
        <f t="shared" si="25"/>
        <v>6399.4131042909676</v>
      </c>
      <c r="Z32" s="40">
        <f t="shared" si="26"/>
        <v>578125.64697132423</v>
      </c>
      <c r="AB32">
        <v>20</v>
      </c>
      <c r="AC32">
        <f t="shared" si="5"/>
        <v>0</v>
      </c>
      <c r="AD32" s="40">
        <f t="shared" si="27"/>
        <v>3688.7371441812693</v>
      </c>
      <c r="AE32" s="40">
        <f t="shared" si="28"/>
        <v>1099.4749421058532</v>
      </c>
      <c r="AF32" s="40">
        <f t="shared" si="29"/>
        <v>4788.2120862871225</v>
      </c>
      <c r="AG32" s="40">
        <f t="shared" si="30"/>
        <v>4425.3853553921908</v>
      </c>
      <c r="AH32" s="40">
        <f t="shared" si="31"/>
        <v>84269.258224286983</v>
      </c>
      <c r="AJ32">
        <v>20</v>
      </c>
      <c r="AK32">
        <f t="shared" si="6"/>
        <v>0</v>
      </c>
      <c r="AL32" s="40">
        <f t="shared" si="32"/>
        <v>2765.1676741991523</v>
      </c>
      <c r="AM32" s="40">
        <f t="shared" si="33"/>
        <v>30.071198456915795</v>
      </c>
      <c r="AN32" s="40">
        <f t="shared" si="34"/>
        <v>2795.238872656068</v>
      </c>
      <c r="AO32" s="40">
        <f t="shared" si="35"/>
        <v>2785.315377165286</v>
      </c>
      <c r="AP32" s="40">
        <f t="shared" si="36"/>
        <v>0</v>
      </c>
      <c r="AR32">
        <v>20</v>
      </c>
      <c r="AS32">
        <f t="shared" si="7"/>
        <v>2</v>
      </c>
      <c r="AT32" s="40">
        <f t="shared" si="37"/>
        <v>0</v>
      </c>
      <c r="AU32" s="40">
        <f t="shared" si="38"/>
        <v>0</v>
      </c>
      <c r="AV32" s="40">
        <f t="shared" si="39"/>
        <v>0</v>
      </c>
      <c r="AW32" s="40">
        <f t="shared" si="40"/>
        <v>0</v>
      </c>
      <c r="AX32" s="40">
        <f t="shared" si="41"/>
        <v>0</v>
      </c>
      <c r="AZ32">
        <v>20</v>
      </c>
      <c r="BA32">
        <f t="shared" si="8"/>
        <v>2</v>
      </c>
      <c r="BB32" s="40">
        <f t="shared" si="42"/>
        <v>0</v>
      </c>
      <c r="BC32" s="40">
        <f t="shared" si="43"/>
        <v>0</v>
      </c>
      <c r="BD32" s="40">
        <f t="shared" si="44"/>
        <v>0</v>
      </c>
      <c r="BE32" s="40">
        <f t="shared" si="45"/>
        <v>0</v>
      </c>
      <c r="BF32" s="40">
        <f t="shared" si="46"/>
        <v>0</v>
      </c>
      <c r="BH32">
        <v>20</v>
      </c>
      <c r="BI32">
        <f t="shared" si="9"/>
        <v>2</v>
      </c>
      <c r="BJ32" s="40">
        <f t="shared" si="47"/>
        <v>0</v>
      </c>
      <c r="BK32" s="40">
        <f t="shared" si="48"/>
        <v>0</v>
      </c>
      <c r="BL32" s="40">
        <f t="shared" si="49"/>
        <v>0</v>
      </c>
      <c r="BM32" s="40">
        <f t="shared" si="50"/>
        <v>0</v>
      </c>
      <c r="BN32" s="40">
        <f t="shared" si="51"/>
        <v>0</v>
      </c>
      <c r="BP32">
        <v>20</v>
      </c>
      <c r="BQ32">
        <f t="shared" si="10"/>
        <v>2</v>
      </c>
      <c r="BR32" s="40">
        <f t="shared" si="52"/>
        <v>0</v>
      </c>
      <c r="BS32" s="40">
        <f t="shared" si="53"/>
        <v>0</v>
      </c>
      <c r="BT32" s="40">
        <f t="shared" si="54"/>
        <v>0</v>
      </c>
      <c r="BU32" s="40">
        <f t="shared" si="55"/>
        <v>0</v>
      </c>
      <c r="BV32" s="40">
        <f t="shared" si="56"/>
        <v>0</v>
      </c>
    </row>
    <row r="33" spans="1:74" x14ac:dyDescent="0.25">
      <c r="A33" s="57">
        <f t="shared" si="0"/>
        <v>2148893.6617172668</v>
      </c>
      <c r="B33" s="57">
        <f t="shared" si="1"/>
        <v>2068359.2498514634</v>
      </c>
      <c r="C33">
        <f t="shared" ca="1" si="11"/>
        <v>2022.25</v>
      </c>
      <c r="D33">
        <v>21</v>
      </c>
      <c r="E33">
        <f t="shared" si="2"/>
        <v>0</v>
      </c>
      <c r="F33" s="40">
        <f t="shared" si="12"/>
        <v>7381.7964641903991</v>
      </c>
      <c r="G33" s="40">
        <f t="shared" si="13"/>
        <v>4751.067879852556</v>
      </c>
      <c r="H33" s="40">
        <f t="shared" si="14"/>
        <v>12132.864344042955</v>
      </c>
      <c r="I33" s="40">
        <f t="shared" si="15"/>
        <v>10565.011943691612</v>
      </c>
      <c r="J33" s="40">
        <f t="shared" si="16"/>
        <v>372703.63392401405</v>
      </c>
      <c r="L33">
        <v>21</v>
      </c>
      <c r="M33">
        <f t="shared" si="3"/>
        <v>1</v>
      </c>
      <c r="N33" s="40">
        <f t="shared" si="17"/>
        <v>0</v>
      </c>
      <c r="O33" s="40">
        <f t="shared" si="18"/>
        <v>8415</v>
      </c>
      <c r="P33" s="40">
        <f t="shared" si="19"/>
        <v>8415</v>
      </c>
      <c r="Q33" s="40">
        <f t="shared" si="20"/>
        <v>5638.0499999999993</v>
      </c>
      <c r="R33" s="40">
        <f t="shared" si="21"/>
        <v>1122000</v>
      </c>
      <c r="T33">
        <v>21</v>
      </c>
      <c r="U33">
        <f t="shared" si="4"/>
        <v>0</v>
      </c>
      <c r="V33" s="40">
        <f t="shared" si="22"/>
        <v>4470.0310438747365</v>
      </c>
      <c r="W33" s="40">
        <f t="shared" si="23"/>
        <v>2890.628234856621</v>
      </c>
      <c r="X33" s="40">
        <f t="shared" si="24"/>
        <v>7360.6592787313575</v>
      </c>
      <c r="Y33" s="40">
        <f t="shared" si="25"/>
        <v>6406.7519612286724</v>
      </c>
      <c r="Z33" s="40">
        <f t="shared" si="26"/>
        <v>573655.61592744954</v>
      </c>
      <c r="AB33">
        <v>21</v>
      </c>
      <c r="AC33">
        <f t="shared" si="5"/>
        <v>0</v>
      </c>
      <c r="AD33" s="40">
        <f t="shared" si="27"/>
        <v>3734.8463584835354</v>
      </c>
      <c r="AE33" s="40">
        <f t="shared" si="28"/>
        <v>1053.3657278035873</v>
      </c>
      <c r="AF33" s="40">
        <f t="shared" si="29"/>
        <v>4788.2120862871225</v>
      </c>
      <c r="AG33" s="40">
        <f t="shared" si="30"/>
        <v>4440.6013961119388</v>
      </c>
      <c r="AH33" s="40">
        <f t="shared" si="31"/>
        <v>80534.411865803442</v>
      </c>
      <c r="AJ33">
        <v>21</v>
      </c>
      <c r="AK33">
        <f t="shared" si="6"/>
        <v>2</v>
      </c>
      <c r="AL33" s="40">
        <f t="shared" si="32"/>
        <v>0</v>
      </c>
      <c r="AM33" s="40">
        <f t="shared" si="33"/>
        <v>0</v>
      </c>
      <c r="AN33" s="40">
        <f t="shared" si="34"/>
        <v>0</v>
      </c>
      <c r="AO33" s="40">
        <f t="shared" si="35"/>
        <v>0</v>
      </c>
      <c r="AP33" s="40">
        <f t="shared" si="36"/>
        <v>0</v>
      </c>
      <c r="AR33">
        <v>21</v>
      </c>
      <c r="AS33">
        <f t="shared" si="7"/>
        <v>2</v>
      </c>
      <c r="AT33" s="40">
        <f t="shared" si="37"/>
        <v>0</v>
      </c>
      <c r="AU33" s="40">
        <f t="shared" si="38"/>
        <v>0</v>
      </c>
      <c r="AV33" s="40">
        <f t="shared" si="39"/>
        <v>0</v>
      </c>
      <c r="AW33" s="40">
        <f t="shared" si="40"/>
        <v>0</v>
      </c>
      <c r="AX33" s="40">
        <f t="shared" si="41"/>
        <v>0</v>
      </c>
      <c r="AZ33">
        <v>21</v>
      </c>
      <c r="BA33">
        <f t="shared" si="8"/>
        <v>2</v>
      </c>
      <c r="BB33" s="40">
        <f t="shared" si="42"/>
        <v>0</v>
      </c>
      <c r="BC33" s="40">
        <f t="shared" si="43"/>
        <v>0</v>
      </c>
      <c r="BD33" s="40">
        <f t="shared" si="44"/>
        <v>0</v>
      </c>
      <c r="BE33" s="40">
        <f t="shared" si="45"/>
        <v>0</v>
      </c>
      <c r="BF33" s="40">
        <f t="shared" si="46"/>
        <v>0</v>
      </c>
      <c r="BH33">
        <v>21</v>
      </c>
      <c r="BI33">
        <f t="shared" si="9"/>
        <v>2</v>
      </c>
      <c r="BJ33" s="40">
        <f t="shared" si="47"/>
        <v>0</v>
      </c>
      <c r="BK33" s="40">
        <f t="shared" si="48"/>
        <v>0</v>
      </c>
      <c r="BL33" s="40">
        <f t="shared" si="49"/>
        <v>0</v>
      </c>
      <c r="BM33" s="40">
        <f t="shared" si="50"/>
        <v>0</v>
      </c>
      <c r="BN33" s="40">
        <f t="shared" si="51"/>
        <v>0</v>
      </c>
      <c r="BP33">
        <v>21</v>
      </c>
      <c r="BQ33">
        <f t="shared" si="10"/>
        <v>2</v>
      </c>
      <c r="BR33" s="40">
        <f t="shared" si="52"/>
        <v>0</v>
      </c>
      <c r="BS33" s="40">
        <f t="shared" si="53"/>
        <v>0</v>
      </c>
      <c r="BT33" s="40">
        <f t="shared" si="54"/>
        <v>0</v>
      </c>
      <c r="BU33" s="40">
        <f t="shared" si="55"/>
        <v>0</v>
      </c>
      <c r="BV33" s="40">
        <f t="shared" si="56"/>
        <v>0</v>
      </c>
    </row>
    <row r="34" spans="1:74" x14ac:dyDescent="0.25">
      <c r="A34" s="57">
        <f t="shared" si="0"/>
        <v>2133145.6796602155</v>
      </c>
      <c r="B34" s="57">
        <f t="shared" si="1"/>
        <v>2056392.7997323768</v>
      </c>
      <c r="C34">
        <f t="shared" ca="1" si="11"/>
        <v>2022.5</v>
      </c>
      <c r="D34">
        <v>22</v>
      </c>
      <c r="E34">
        <f t="shared" si="2"/>
        <v>0</v>
      </c>
      <c r="F34" s="40">
        <f t="shared" si="12"/>
        <v>7474.0689199927792</v>
      </c>
      <c r="G34" s="40">
        <f t="shared" si="13"/>
        <v>4658.7954240501758</v>
      </c>
      <c r="H34" s="40">
        <f t="shared" si="14"/>
        <v>12132.864344042955</v>
      </c>
      <c r="I34" s="40">
        <f t="shared" si="15"/>
        <v>10595.461854106397</v>
      </c>
      <c r="J34" s="40">
        <f t="shared" si="16"/>
        <v>365229.56500402128</v>
      </c>
      <c r="L34">
        <v>22</v>
      </c>
      <c r="M34">
        <f t="shared" si="3"/>
        <v>1</v>
      </c>
      <c r="N34" s="40">
        <f t="shared" si="17"/>
        <v>0</v>
      </c>
      <c r="O34" s="40">
        <f t="shared" si="18"/>
        <v>8415</v>
      </c>
      <c r="P34" s="40">
        <f t="shared" si="19"/>
        <v>8415</v>
      </c>
      <c r="Q34" s="40">
        <f t="shared" si="20"/>
        <v>5638.0499999999993</v>
      </c>
      <c r="R34" s="40">
        <f t="shared" si="21"/>
        <v>1122000</v>
      </c>
      <c r="T34">
        <v>22</v>
      </c>
      <c r="U34">
        <f t="shared" si="4"/>
        <v>0</v>
      </c>
      <c r="V34" s="40">
        <f t="shared" si="22"/>
        <v>4492.3811990941103</v>
      </c>
      <c r="W34" s="40">
        <f t="shared" si="23"/>
        <v>2868.2780796372476</v>
      </c>
      <c r="X34" s="40">
        <f t="shared" si="24"/>
        <v>7360.6592787313575</v>
      </c>
      <c r="Y34" s="40">
        <f t="shared" si="25"/>
        <v>6414.1275124510657</v>
      </c>
      <c r="Z34" s="40">
        <f t="shared" si="26"/>
        <v>569163.23472835543</v>
      </c>
      <c r="AB34">
        <v>22</v>
      </c>
      <c r="AC34">
        <f t="shared" si="5"/>
        <v>0</v>
      </c>
      <c r="AD34" s="40">
        <f t="shared" si="27"/>
        <v>3781.5319379645794</v>
      </c>
      <c r="AE34" s="40">
        <f t="shared" si="28"/>
        <v>1006.6801483225431</v>
      </c>
      <c r="AF34" s="40">
        <f t="shared" si="29"/>
        <v>4788.2120862871225</v>
      </c>
      <c r="AG34" s="40">
        <f t="shared" si="30"/>
        <v>4456.0076373406828</v>
      </c>
      <c r="AH34" s="40">
        <f t="shared" si="31"/>
        <v>76752.879927838861</v>
      </c>
      <c r="AJ34">
        <v>22</v>
      </c>
      <c r="AK34">
        <f t="shared" si="6"/>
        <v>2</v>
      </c>
      <c r="AL34" s="40">
        <f t="shared" si="32"/>
        <v>0</v>
      </c>
      <c r="AM34" s="40">
        <f t="shared" si="33"/>
        <v>0</v>
      </c>
      <c r="AN34" s="40">
        <f t="shared" si="34"/>
        <v>0</v>
      </c>
      <c r="AO34" s="40">
        <f t="shared" si="35"/>
        <v>0</v>
      </c>
      <c r="AP34" s="40">
        <f t="shared" si="36"/>
        <v>0</v>
      </c>
      <c r="AR34">
        <v>22</v>
      </c>
      <c r="AS34">
        <f t="shared" si="7"/>
        <v>2</v>
      </c>
      <c r="AT34" s="40">
        <f t="shared" si="37"/>
        <v>0</v>
      </c>
      <c r="AU34" s="40">
        <f t="shared" si="38"/>
        <v>0</v>
      </c>
      <c r="AV34" s="40">
        <f t="shared" si="39"/>
        <v>0</v>
      </c>
      <c r="AW34" s="40">
        <f t="shared" si="40"/>
        <v>0</v>
      </c>
      <c r="AX34" s="40">
        <f t="shared" si="41"/>
        <v>0</v>
      </c>
      <c r="AZ34">
        <v>22</v>
      </c>
      <c r="BA34">
        <f t="shared" si="8"/>
        <v>2</v>
      </c>
      <c r="BB34" s="40">
        <f t="shared" si="42"/>
        <v>0</v>
      </c>
      <c r="BC34" s="40">
        <f t="shared" si="43"/>
        <v>0</v>
      </c>
      <c r="BD34" s="40">
        <f t="shared" si="44"/>
        <v>0</v>
      </c>
      <c r="BE34" s="40">
        <f t="shared" si="45"/>
        <v>0</v>
      </c>
      <c r="BF34" s="40">
        <f t="shared" si="46"/>
        <v>0</v>
      </c>
      <c r="BH34">
        <v>22</v>
      </c>
      <c r="BI34">
        <f t="shared" si="9"/>
        <v>2</v>
      </c>
      <c r="BJ34" s="40">
        <f t="shared" si="47"/>
        <v>0</v>
      </c>
      <c r="BK34" s="40">
        <f t="shared" si="48"/>
        <v>0</v>
      </c>
      <c r="BL34" s="40">
        <f t="shared" si="49"/>
        <v>0</v>
      </c>
      <c r="BM34" s="40">
        <f t="shared" si="50"/>
        <v>0</v>
      </c>
      <c r="BN34" s="40">
        <f t="shared" si="51"/>
        <v>0</v>
      </c>
      <c r="BP34">
        <v>22</v>
      </c>
      <c r="BQ34">
        <f t="shared" si="10"/>
        <v>2</v>
      </c>
      <c r="BR34" s="40">
        <f t="shared" si="52"/>
        <v>0</v>
      </c>
      <c r="BS34" s="40">
        <f t="shared" si="53"/>
        <v>0</v>
      </c>
      <c r="BT34" s="40">
        <f t="shared" si="54"/>
        <v>0</v>
      </c>
      <c r="BU34" s="40">
        <f t="shared" si="55"/>
        <v>0</v>
      </c>
      <c r="BV34" s="40">
        <f t="shared" si="56"/>
        <v>0</v>
      </c>
    </row>
    <row r="35" spans="1:74" x14ac:dyDescent="0.25">
      <c r="A35" s="57">
        <f t="shared" si="0"/>
        <v>2117234.5406864444</v>
      </c>
      <c r="B35" s="57">
        <f t="shared" si="1"/>
        <v>2044310.4618457945</v>
      </c>
      <c r="C35">
        <f t="shared" ca="1" si="11"/>
        <v>2022.75</v>
      </c>
      <c r="D35">
        <v>23</v>
      </c>
      <c r="E35">
        <f t="shared" si="2"/>
        <v>0</v>
      </c>
      <c r="F35" s="40">
        <f t="shared" si="12"/>
        <v>7567.4947814926891</v>
      </c>
      <c r="G35" s="40">
        <f t="shared" si="13"/>
        <v>4565.369562550266</v>
      </c>
      <c r="H35" s="40">
        <f t="shared" si="14"/>
        <v>12132.864344042955</v>
      </c>
      <c r="I35" s="40">
        <f t="shared" si="15"/>
        <v>10626.292388401367</v>
      </c>
      <c r="J35" s="40">
        <f t="shared" si="16"/>
        <v>357662.07022252859</v>
      </c>
      <c r="L35">
        <v>23</v>
      </c>
      <c r="M35">
        <f t="shared" si="3"/>
        <v>1</v>
      </c>
      <c r="N35" s="40">
        <f t="shared" si="17"/>
        <v>0</v>
      </c>
      <c r="O35" s="40">
        <f t="shared" si="18"/>
        <v>8415</v>
      </c>
      <c r="P35" s="40">
        <f t="shared" si="19"/>
        <v>8415</v>
      </c>
      <c r="Q35" s="40">
        <f t="shared" si="20"/>
        <v>5638.0499999999993</v>
      </c>
      <c r="R35" s="40">
        <f t="shared" si="21"/>
        <v>1122000</v>
      </c>
      <c r="T35">
        <v>23</v>
      </c>
      <c r="U35">
        <f t="shared" si="4"/>
        <v>0</v>
      </c>
      <c r="V35" s="40">
        <f t="shared" si="22"/>
        <v>4514.8431050895797</v>
      </c>
      <c r="W35" s="40">
        <f t="shared" si="23"/>
        <v>2845.8161736417774</v>
      </c>
      <c r="X35" s="40">
        <f t="shared" si="24"/>
        <v>7360.6592787313575</v>
      </c>
      <c r="Y35" s="40">
        <f t="shared" si="25"/>
        <v>6421.5399414295707</v>
      </c>
      <c r="Z35" s="40">
        <f t="shared" si="26"/>
        <v>564648.39162326581</v>
      </c>
      <c r="AB35">
        <v>23</v>
      </c>
      <c r="AC35">
        <f t="shared" si="5"/>
        <v>0</v>
      </c>
      <c r="AD35" s="40">
        <f t="shared" si="27"/>
        <v>3828.8010871891365</v>
      </c>
      <c r="AE35" s="40">
        <f t="shared" si="28"/>
        <v>959.41099909798584</v>
      </c>
      <c r="AF35" s="40">
        <f t="shared" si="29"/>
        <v>4788.2120862871225</v>
      </c>
      <c r="AG35" s="40">
        <f t="shared" si="30"/>
        <v>4471.6064565847873</v>
      </c>
      <c r="AH35" s="40">
        <f t="shared" si="31"/>
        <v>72924.07884064973</v>
      </c>
      <c r="AJ35">
        <v>23</v>
      </c>
      <c r="AK35">
        <f t="shared" si="6"/>
        <v>2</v>
      </c>
      <c r="AL35" s="40">
        <f t="shared" si="32"/>
        <v>0</v>
      </c>
      <c r="AM35" s="40">
        <f t="shared" si="33"/>
        <v>0</v>
      </c>
      <c r="AN35" s="40">
        <f t="shared" si="34"/>
        <v>0</v>
      </c>
      <c r="AO35" s="40">
        <f t="shared" si="35"/>
        <v>0</v>
      </c>
      <c r="AP35" s="40">
        <f t="shared" si="36"/>
        <v>0</v>
      </c>
      <c r="AR35">
        <v>23</v>
      </c>
      <c r="AS35">
        <f t="shared" si="7"/>
        <v>2</v>
      </c>
      <c r="AT35" s="40">
        <f t="shared" si="37"/>
        <v>0</v>
      </c>
      <c r="AU35" s="40">
        <f t="shared" si="38"/>
        <v>0</v>
      </c>
      <c r="AV35" s="40">
        <f t="shared" si="39"/>
        <v>0</v>
      </c>
      <c r="AW35" s="40">
        <f t="shared" si="40"/>
        <v>0</v>
      </c>
      <c r="AX35" s="40">
        <f t="shared" si="41"/>
        <v>0</v>
      </c>
      <c r="AZ35">
        <v>23</v>
      </c>
      <c r="BA35">
        <f t="shared" si="8"/>
        <v>2</v>
      </c>
      <c r="BB35" s="40">
        <f t="shared" si="42"/>
        <v>0</v>
      </c>
      <c r="BC35" s="40">
        <f t="shared" si="43"/>
        <v>0</v>
      </c>
      <c r="BD35" s="40">
        <f t="shared" si="44"/>
        <v>0</v>
      </c>
      <c r="BE35" s="40">
        <f t="shared" si="45"/>
        <v>0</v>
      </c>
      <c r="BF35" s="40">
        <f t="shared" si="46"/>
        <v>0</v>
      </c>
      <c r="BH35">
        <v>23</v>
      </c>
      <c r="BI35">
        <f t="shared" si="9"/>
        <v>2</v>
      </c>
      <c r="BJ35" s="40">
        <f t="shared" si="47"/>
        <v>0</v>
      </c>
      <c r="BK35" s="40">
        <f t="shared" si="48"/>
        <v>0</v>
      </c>
      <c r="BL35" s="40">
        <f t="shared" si="49"/>
        <v>0</v>
      </c>
      <c r="BM35" s="40">
        <f t="shared" si="50"/>
        <v>0</v>
      </c>
      <c r="BN35" s="40">
        <f t="shared" si="51"/>
        <v>0</v>
      </c>
      <c r="BP35">
        <v>23</v>
      </c>
      <c r="BQ35">
        <f t="shared" si="10"/>
        <v>2</v>
      </c>
      <c r="BR35" s="40">
        <f t="shared" si="52"/>
        <v>0</v>
      </c>
      <c r="BS35" s="40">
        <f t="shared" si="53"/>
        <v>0</v>
      </c>
      <c r="BT35" s="40">
        <f t="shared" si="54"/>
        <v>0</v>
      </c>
      <c r="BU35" s="40">
        <f t="shared" si="55"/>
        <v>0</v>
      </c>
      <c r="BV35" s="40">
        <f t="shared" si="56"/>
        <v>0</v>
      </c>
    </row>
    <row r="36" spans="1:74" x14ac:dyDescent="0.25">
      <c r="A36" s="57">
        <f t="shared" si="0"/>
        <v>2101158.3737987885</v>
      </c>
      <c r="B36" s="57">
        <f t="shared" si="1"/>
        <v>2032110.956058918</v>
      </c>
      <c r="C36">
        <f t="shared" ca="1" si="11"/>
        <v>2023</v>
      </c>
      <c r="D36">
        <v>24</v>
      </c>
      <c r="E36">
        <f t="shared" si="2"/>
        <v>0</v>
      </c>
      <c r="F36" s="40">
        <f t="shared" si="12"/>
        <v>7662.0884662613471</v>
      </c>
      <c r="G36" s="40">
        <f t="shared" si="13"/>
        <v>4470.775877781608</v>
      </c>
      <c r="H36" s="40">
        <f t="shared" si="14"/>
        <v>12132.864344042955</v>
      </c>
      <c r="I36" s="40">
        <f t="shared" si="15"/>
        <v>10657.508304375024</v>
      </c>
      <c r="J36" s="40">
        <f t="shared" si="16"/>
        <v>349999.98175626725</v>
      </c>
      <c r="L36">
        <v>24</v>
      </c>
      <c r="M36">
        <f t="shared" si="3"/>
        <v>1</v>
      </c>
      <c r="N36" s="40">
        <f t="shared" si="17"/>
        <v>0</v>
      </c>
      <c r="O36" s="40">
        <f t="shared" si="18"/>
        <v>8415</v>
      </c>
      <c r="P36" s="40">
        <f t="shared" si="19"/>
        <v>8415</v>
      </c>
      <c r="Q36" s="40">
        <f t="shared" si="20"/>
        <v>5638.0499999999993</v>
      </c>
      <c r="R36" s="40">
        <f t="shared" si="21"/>
        <v>1122000</v>
      </c>
      <c r="T36">
        <v>24</v>
      </c>
      <c r="U36">
        <f t="shared" si="4"/>
        <v>0</v>
      </c>
      <c r="V36" s="40">
        <f t="shared" si="22"/>
        <v>4537.4173206150281</v>
      </c>
      <c r="W36" s="40">
        <f t="shared" si="23"/>
        <v>2823.241958116329</v>
      </c>
      <c r="X36" s="40">
        <f t="shared" si="24"/>
        <v>7360.6592787313575</v>
      </c>
      <c r="Y36" s="40">
        <f t="shared" si="25"/>
        <v>6428.9894325529685</v>
      </c>
      <c r="Z36" s="40">
        <f t="shared" si="26"/>
        <v>560110.97430265078</v>
      </c>
      <c r="AB36">
        <v>24</v>
      </c>
      <c r="AC36">
        <f t="shared" si="5"/>
        <v>0</v>
      </c>
      <c r="AD36" s="40">
        <f t="shared" si="27"/>
        <v>3876.6611007790007</v>
      </c>
      <c r="AE36" s="40">
        <f t="shared" si="28"/>
        <v>911.5509855081217</v>
      </c>
      <c r="AF36" s="40">
        <f t="shared" si="29"/>
        <v>4788.2120862871225</v>
      </c>
      <c r="AG36" s="40">
        <f t="shared" si="30"/>
        <v>4487.4002610694424</v>
      </c>
      <c r="AH36" s="40">
        <f t="shared" si="31"/>
        <v>69047.417739870725</v>
      </c>
      <c r="AJ36">
        <v>24</v>
      </c>
      <c r="AK36">
        <f t="shared" si="6"/>
        <v>2</v>
      </c>
      <c r="AL36" s="40">
        <f t="shared" si="32"/>
        <v>0</v>
      </c>
      <c r="AM36" s="40">
        <f t="shared" si="33"/>
        <v>0</v>
      </c>
      <c r="AN36" s="40">
        <f t="shared" si="34"/>
        <v>0</v>
      </c>
      <c r="AO36" s="40">
        <f t="shared" si="35"/>
        <v>0</v>
      </c>
      <c r="AP36" s="40">
        <f t="shared" si="36"/>
        <v>0</v>
      </c>
      <c r="AR36">
        <v>24</v>
      </c>
      <c r="AS36">
        <f t="shared" si="7"/>
        <v>2</v>
      </c>
      <c r="AT36" s="40">
        <f t="shared" si="37"/>
        <v>0</v>
      </c>
      <c r="AU36" s="40">
        <f t="shared" si="38"/>
        <v>0</v>
      </c>
      <c r="AV36" s="40">
        <f t="shared" si="39"/>
        <v>0</v>
      </c>
      <c r="AW36" s="40">
        <f t="shared" si="40"/>
        <v>0</v>
      </c>
      <c r="AX36" s="40">
        <f t="shared" si="41"/>
        <v>0</v>
      </c>
      <c r="AZ36">
        <v>24</v>
      </c>
      <c r="BA36">
        <f t="shared" si="8"/>
        <v>2</v>
      </c>
      <c r="BB36" s="40">
        <f t="shared" si="42"/>
        <v>0</v>
      </c>
      <c r="BC36" s="40">
        <f t="shared" si="43"/>
        <v>0</v>
      </c>
      <c r="BD36" s="40">
        <f t="shared" si="44"/>
        <v>0</v>
      </c>
      <c r="BE36" s="40">
        <f t="shared" si="45"/>
        <v>0</v>
      </c>
      <c r="BF36" s="40">
        <f t="shared" si="46"/>
        <v>0</v>
      </c>
      <c r="BH36">
        <v>24</v>
      </c>
      <c r="BI36">
        <f t="shared" si="9"/>
        <v>2</v>
      </c>
      <c r="BJ36" s="40">
        <f t="shared" si="47"/>
        <v>0</v>
      </c>
      <c r="BK36" s="40">
        <f t="shared" si="48"/>
        <v>0</v>
      </c>
      <c r="BL36" s="40">
        <f t="shared" si="49"/>
        <v>0</v>
      </c>
      <c r="BM36" s="40">
        <f t="shared" si="50"/>
        <v>0</v>
      </c>
      <c r="BN36" s="40">
        <f t="shared" si="51"/>
        <v>0</v>
      </c>
      <c r="BP36">
        <v>24</v>
      </c>
      <c r="BQ36">
        <f t="shared" si="10"/>
        <v>2</v>
      </c>
      <c r="BR36" s="40">
        <f t="shared" si="52"/>
        <v>0</v>
      </c>
      <c r="BS36" s="40">
        <f t="shared" si="53"/>
        <v>0</v>
      </c>
      <c r="BT36" s="40">
        <f t="shared" si="54"/>
        <v>0</v>
      </c>
      <c r="BU36" s="40">
        <f t="shared" si="55"/>
        <v>0</v>
      </c>
      <c r="BV36" s="40">
        <f t="shared" si="56"/>
        <v>0</v>
      </c>
    </row>
    <row r="37" spans="1:74" x14ac:dyDescent="0.25">
      <c r="A37" s="57">
        <f t="shared" si="0"/>
        <v>2084915.2854549421</v>
      </c>
      <c r="B37" s="57">
        <f t="shared" si="1"/>
        <v>2019792.9870796101</v>
      </c>
      <c r="C37">
        <f t="shared" ca="1" si="11"/>
        <v>2023.25</v>
      </c>
      <c r="D37">
        <v>25</v>
      </c>
      <c r="E37">
        <f t="shared" si="2"/>
        <v>0</v>
      </c>
      <c r="F37" s="40">
        <f t="shared" si="12"/>
        <v>7757.8645720896138</v>
      </c>
      <c r="G37" s="40">
        <f t="shared" si="13"/>
        <v>4374.9997719533412</v>
      </c>
      <c r="H37" s="40">
        <f t="shared" si="14"/>
        <v>12132.864344042955</v>
      </c>
      <c r="I37" s="40">
        <f t="shared" si="15"/>
        <v>10689.114419298352</v>
      </c>
      <c r="J37" s="40">
        <f t="shared" si="16"/>
        <v>342242.11718417762</v>
      </c>
      <c r="L37">
        <v>25</v>
      </c>
      <c r="M37">
        <f t="shared" si="3"/>
        <v>1</v>
      </c>
      <c r="N37" s="40">
        <f t="shared" si="17"/>
        <v>0</v>
      </c>
      <c r="O37" s="40">
        <f t="shared" si="18"/>
        <v>8415</v>
      </c>
      <c r="P37" s="40">
        <f t="shared" si="19"/>
        <v>8415</v>
      </c>
      <c r="Q37" s="40">
        <f t="shared" si="20"/>
        <v>5638.0499999999993</v>
      </c>
      <c r="R37" s="40">
        <f t="shared" si="21"/>
        <v>1122000</v>
      </c>
      <c r="T37">
        <v>25</v>
      </c>
      <c r="U37">
        <f t="shared" si="4"/>
        <v>0</v>
      </c>
      <c r="V37" s="40">
        <f t="shared" si="22"/>
        <v>4560.104407218103</v>
      </c>
      <c r="W37" s="40">
        <f t="shared" si="23"/>
        <v>2800.5548715132541</v>
      </c>
      <c r="X37" s="40">
        <f t="shared" si="24"/>
        <v>7360.6592787313575</v>
      </c>
      <c r="Y37" s="40">
        <f t="shared" si="25"/>
        <v>6436.4761711319834</v>
      </c>
      <c r="Z37" s="40">
        <f t="shared" si="26"/>
        <v>555550.86989543273</v>
      </c>
      <c r="AB37">
        <v>25</v>
      </c>
      <c r="AC37">
        <f t="shared" si="5"/>
        <v>0</v>
      </c>
      <c r="AD37" s="40">
        <f t="shared" si="27"/>
        <v>3925.1193645387384</v>
      </c>
      <c r="AE37" s="40">
        <f t="shared" si="28"/>
        <v>863.09272174838406</v>
      </c>
      <c r="AF37" s="40">
        <f t="shared" si="29"/>
        <v>4788.2120862871225</v>
      </c>
      <c r="AG37" s="40">
        <f t="shared" si="30"/>
        <v>4503.3914881101555</v>
      </c>
      <c r="AH37" s="40">
        <f t="shared" si="31"/>
        <v>65122.298375331986</v>
      </c>
      <c r="AJ37">
        <v>25</v>
      </c>
      <c r="AK37">
        <f t="shared" si="6"/>
        <v>2</v>
      </c>
      <c r="AL37" s="40">
        <f t="shared" si="32"/>
        <v>0</v>
      </c>
      <c r="AM37" s="40">
        <f t="shared" si="33"/>
        <v>0</v>
      </c>
      <c r="AN37" s="40">
        <f t="shared" si="34"/>
        <v>0</v>
      </c>
      <c r="AO37" s="40">
        <f t="shared" si="35"/>
        <v>0</v>
      </c>
      <c r="AP37" s="40">
        <f t="shared" si="36"/>
        <v>0</v>
      </c>
      <c r="AR37">
        <v>25</v>
      </c>
      <c r="AS37">
        <f t="shared" si="7"/>
        <v>2</v>
      </c>
      <c r="AT37" s="40">
        <f t="shared" si="37"/>
        <v>0</v>
      </c>
      <c r="AU37" s="40">
        <f t="shared" si="38"/>
        <v>0</v>
      </c>
      <c r="AV37" s="40">
        <f t="shared" si="39"/>
        <v>0</v>
      </c>
      <c r="AW37" s="40">
        <f t="shared" si="40"/>
        <v>0</v>
      </c>
      <c r="AX37" s="40">
        <f t="shared" si="41"/>
        <v>0</v>
      </c>
      <c r="AZ37">
        <v>25</v>
      </c>
      <c r="BA37">
        <f t="shared" si="8"/>
        <v>2</v>
      </c>
      <c r="BB37" s="40">
        <f t="shared" si="42"/>
        <v>0</v>
      </c>
      <c r="BC37" s="40">
        <f t="shared" si="43"/>
        <v>0</v>
      </c>
      <c r="BD37" s="40">
        <f t="shared" si="44"/>
        <v>0</v>
      </c>
      <c r="BE37" s="40">
        <f t="shared" si="45"/>
        <v>0</v>
      </c>
      <c r="BF37" s="40">
        <f t="shared" si="46"/>
        <v>0</v>
      </c>
      <c r="BH37">
        <v>25</v>
      </c>
      <c r="BI37">
        <f t="shared" si="9"/>
        <v>2</v>
      </c>
      <c r="BJ37" s="40">
        <f t="shared" si="47"/>
        <v>0</v>
      </c>
      <c r="BK37" s="40">
        <f t="shared" si="48"/>
        <v>0</v>
      </c>
      <c r="BL37" s="40">
        <f t="shared" si="49"/>
        <v>0</v>
      </c>
      <c r="BM37" s="40">
        <f t="shared" si="50"/>
        <v>0</v>
      </c>
      <c r="BN37" s="40">
        <f t="shared" si="51"/>
        <v>0</v>
      </c>
      <c r="BP37">
        <v>25</v>
      </c>
      <c r="BQ37">
        <f t="shared" si="10"/>
        <v>2</v>
      </c>
      <c r="BR37" s="40">
        <f t="shared" si="52"/>
        <v>0</v>
      </c>
      <c r="BS37" s="40">
        <f t="shared" si="53"/>
        <v>0</v>
      </c>
      <c r="BT37" s="40">
        <f t="shared" si="54"/>
        <v>0</v>
      </c>
      <c r="BU37" s="40">
        <f t="shared" si="55"/>
        <v>0</v>
      </c>
      <c r="BV37" s="40">
        <f t="shared" si="56"/>
        <v>0</v>
      </c>
    </row>
    <row r="38" spans="1:74" x14ac:dyDescent="0.25">
      <c r="A38" s="57">
        <f t="shared" si="0"/>
        <v>2068503.359289852</v>
      </c>
      <c r="B38" s="57">
        <f t="shared" si="1"/>
        <v>2007355.2442711154</v>
      </c>
      <c r="C38">
        <f t="shared" ca="1" si="11"/>
        <v>2023.5</v>
      </c>
      <c r="D38">
        <v>26</v>
      </c>
      <c r="E38">
        <f t="shared" si="2"/>
        <v>0</v>
      </c>
      <c r="F38" s="40">
        <f t="shared" si="12"/>
        <v>7854.8378792407348</v>
      </c>
      <c r="G38" s="40">
        <f t="shared" si="13"/>
        <v>4278.0264648022203</v>
      </c>
      <c r="H38" s="40">
        <f t="shared" si="14"/>
        <v>12132.864344042955</v>
      </c>
      <c r="I38" s="40">
        <f t="shared" si="15"/>
        <v>10721.115610658222</v>
      </c>
      <c r="J38" s="40">
        <f t="shared" si="16"/>
        <v>334387.27930493688</v>
      </c>
      <c r="L38">
        <v>26</v>
      </c>
      <c r="M38">
        <f t="shared" si="3"/>
        <v>1</v>
      </c>
      <c r="N38" s="40">
        <f t="shared" si="17"/>
        <v>0</v>
      </c>
      <c r="O38" s="40">
        <f t="shared" si="18"/>
        <v>8415</v>
      </c>
      <c r="P38" s="40">
        <f t="shared" si="19"/>
        <v>8415</v>
      </c>
      <c r="Q38" s="40">
        <f t="shared" si="20"/>
        <v>5638.0499999999993</v>
      </c>
      <c r="R38" s="40">
        <f t="shared" si="21"/>
        <v>1122000</v>
      </c>
      <c r="T38">
        <v>26</v>
      </c>
      <c r="U38">
        <f t="shared" si="4"/>
        <v>0</v>
      </c>
      <c r="V38" s="40">
        <f t="shared" si="22"/>
        <v>4582.904929254194</v>
      </c>
      <c r="W38" s="40">
        <f t="shared" si="23"/>
        <v>2777.7543494771635</v>
      </c>
      <c r="X38" s="40">
        <f t="shared" si="24"/>
        <v>7360.6592787313575</v>
      </c>
      <c r="Y38" s="40">
        <f t="shared" si="25"/>
        <v>6444.0003434038936</v>
      </c>
      <c r="Z38" s="40">
        <f t="shared" si="26"/>
        <v>550967.96496617852</v>
      </c>
      <c r="AB38">
        <v>26</v>
      </c>
      <c r="AC38">
        <f t="shared" si="5"/>
        <v>0</v>
      </c>
      <c r="AD38" s="40">
        <f t="shared" si="27"/>
        <v>3974.1833565954726</v>
      </c>
      <c r="AE38" s="40">
        <f t="shared" si="28"/>
        <v>814.02872969164991</v>
      </c>
      <c r="AF38" s="40">
        <f t="shared" si="29"/>
        <v>4788.2120862871225</v>
      </c>
      <c r="AG38" s="40">
        <f t="shared" si="30"/>
        <v>4519.5826054888785</v>
      </c>
      <c r="AH38" s="40">
        <f t="shared" si="31"/>
        <v>61148.115018736513</v>
      </c>
      <c r="AJ38">
        <v>26</v>
      </c>
      <c r="AK38">
        <f t="shared" si="6"/>
        <v>2</v>
      </c>
      <c r="AL38" s="40">
        <f t="shared" si="32"/>
        <v>0</v>
      </c>
      <c r="AM38" s="40">
        <f t="shared" si="33"/>
        <v>0</v>
      </c>
      <c r="AN38" s="40">
        <f t="shared" si="34"/>
        <v>0</v>
      </c>
      <c r="AO38" s="40">
        <f t="shared" si="35"/>
        <v>0</v>
      </c>
      <c r="AP38" s="40">
        <f t="shared" si="36"/>
        <v>0</v>
      </c>
      <c r="AR38">
        <v>26</v>
      </c>
      <c r="AS38">
        <f t="shared" si="7"/>
        <v>2</v>
      </c>
      <c r="AT38" s="40">
        <f t="shared" si="37"/>
        <v>0</v>
      </c>
      <c r="AU38" s="40">
        <f t="shared" si="38"/>
        <v>0</v>
      </c>
      <c r="AV38" s="40">
        <f t="shared" si="39"/>
        <v>0</v>
      </c>
      <c r="AW38" s="40">
        <f t="shared" si="40"/>
        <v>0</v>
      </c>
      <c r="AX38" s="40">
        <f t="shared" si="41"/>
        <v>0</v>
      </c>
      <c r="AZ38">
        <v>26</v>
      </c>
      <c r="BA38">
        <f t="shared" si="8"/>
        <v>2</v>
      </c>
      <c r="BB38" s="40">
        <f t="shared" si="42"/>
        <v>0</v>
      </c>
      <c r="BC38" s="40">
        <f t="shared" si="43"/>
        <v>0</v>
      </c>
      <c r="BD38" s="40">
        <f t="shared" si="44"/>
        <v>0</v>
      </c>
      <c r="BE38" s="40">
        <f t="shared" si="45"/>
        <v>0</v>
      </c>
      <c r="BF38" s="40">
        <f t="shared" si="46"/>
        <v>0</v>
      </c>
      <c r="BH38">
        <v>26</v>
      </c>
      <c r="BI38">
        <f t="shared" si="9"/>
        <v>2</v>
      </c>
      <c r="BJ38" s="40">
        <f t="shared" si="47"/>
        <v>0</v>
      </c>
      <c r="BK38" s="40">
        <f t="shared" si="48"/>
        <v>0</v>
      </c>
      <c r="BL38" s="40">
        <f t="shared" si="49"/>
        <v>0</v>
      </c>
      <c r="BM38" s="40">
        <f t="shared" si="50"/>
        <v>0</v>
      </c>
      <c r="BN38" s="40">
        <f t="shared" si="51"/>
        <v>0</v>
      </c>
      <c r="BP38">
        <v>26</v>
      </c>
      <c r="BQ38">
        <f t="shared" si="10"/>
        <v>2</v>
      </c>
      <c r="BR38" s="40">
        <f t="shared" si="52"/>
        <v>0</v>
      </c>
      <c r="BS38" s="40">
        <f t="shared" si="53"/>
        <v>0</v>
      </c>
      <c r="BT38" s="40">
        <f t="shared" si="54"/>
        <v>0</v>
      </c>
      <c r="BU38" s="40">
        <f t="shared" si="55"/>
        <v>0</v>
      </c>
      <c r="BV38" s="40">
        <f t="shared" si="56"/>
        <v>0</v>
      </c>
    </row>
    <row r="39" spans="1:74" x14ac:dyDescent="0.25">
      <c r="A39" s="57">
        <f t="shared" si="0"/>
        <v>2051920.6558346674</v>
      </c>
      <c r="B39" s="57">
        <f t="shared" si="1"/>
        <v>1994796.4014644837</v>
      </c>
      <c r="C39">
        <f t="shared" ca="1" si="11"/>
        <v>2023.75</v>
      </c>
      <c r="D39">
        <v>27</v>
      </c>
      <c r="E39">
        <f t="shared" si="2"/>
        <v>0</v>
      </c>
      <c r="F39" s="40">
        <f t="shared" si="12"/>
        <v>7953.0233527312439</v>
      </c>
      <c r="G39" s="40">
        <f t="shared" si="13"/>
        <v>4179.8409913117112</v>
      </c>
      <c r="H39" s="40">
        <f t="shared" si="14"/>
        <v>12132.864344042955</v>
      </c>
      <c r="I39" s="40">
        <f t="shared" si="15"/>
        <v>10753.516816910091</v>
      </c>
      <c r="J39" s="40">
        <f t="shared" si="16"/>
        <v>326434.25595220563</v>
      </c>
      <c r="L39">
        <v>27</v>
      </c>
      <c r="M39">
        <f t="shared" si="3"/>
        <v>1</v>
      </c>
      <c r="N39" s="40">
        <f t="shared" si="17"/>
        <v>0</v>
      </c>
      <c r="O39" s="40">
        <f t="shared" si="18"/>
        <v>8415</v>
      </c>
      <c r="P39" s="40">
        <f t="shared" si="19"/>
        <v>8415</v>
      </c>
      <c r="Q39" s="40">
        <f t="shared" si="20"/>
        <v>5638.0499999999993</v>
      </c>
      <c r="R39" s="40">
        <f t="shared" si="21"/>
        <v>1122000</v>
      </c>
      <c r="T39">
        <v>27</v>
      </c>
      <c r="U39">
        <f t="shared" si="4"/>
        <v>0</v>
      </c>
      <c r="V39" s="40">
        <f t="shared" si="22"/>
        <v>4605.8194539004653</v>
      </c>
      <c r="W39" s="40">
        <f t="shared" si="23"/>
        <v>2754.8398248308927</v>
      </c>
      <c r="X39" s="40">
        <f t="shared" si="24"/>
        <v>7360.6592787313575</v>
      </c>
      <c r="Y39" s="40">
        <f t="shared" si="25"/>
        <v>6451.5621365371626</v>
      </c>
      <c r="Z39" s="40">
        <f t="shared" si="26"/>
        <v>546362.14551227808</v>
      </c>
      <c r="AB39">
        <v>27</v>
      </c>
      <c r="AC39">
        <f t="shared" si="5"/>
        <v>0</v>
      </c>
      <c r="AD39" s="40">
        <f t="shared" si="27"/>
        <v>4023.8606485529162</v>
      </c>
      <c r="AE39" s="40">
        <f t="shared" si="28"/>
        <v>764.35143773420646</v>
      </c>
      <c r="AF39" s="40">
        <f t="shared" si="29"/>
        <v>4788.2120862871225</v>
      </c>
      <c r="AG39" s="40">
        <f t="shared" si="30"/>
        <v>4535.9761118348342</v>
      </c>
      <c r="AH39" s="40">
        <f t="shared" si="31"/>
        <v>57124.254370183597</v>
      </c>
      <c r="AJ39">
        <v>27</v>
      </c>
      <c r="AK39">
        <f t="shared" si="6"/>
        <v>2</v>
      </c>
      <c r="AL39" s="40">
        <f t="shared" si="32"/>
        <v>0</v>
      </c>
      <c r="AM39" s="40">
        <f t="shared" si="33"/>
        <v>0</v>
      </c>
      <c r="AN39" s="40">
        <f t="shared" si="34"/>
        <v>0</v>
      </c>
      <c r="AO39" s="40">
        <f t="shared" si="35"/>
        <v>0</v>
      </c>
      <c r="AP39" s="40">
        <f t="shared" si="36"/>
        <v>0</v>
      </c>
      <c r="AR39">
        <v>27</v>
      </c>
      <c r="AS39">
        <f t="shared" si="7"/>
        <v>2</v>
      </c>
      <c r="AT39" s="40">
        <f t="shared" si="37"/>
        <v>0</v>
      </c>
      <c r="AU39" s="40">
        <f t="shared" si="38"/>
        <v>0</v>
      </c>
      <c r="AV39" s="40">
        <f t="shared" si="39"/>
        <v>0</v>
      </c>
      <c r="AW39" s="40">
        <f t="shared" si="40"/>
        <v>0</v>
      </c>
      <c r="AX39" s="40">
        <f t="shared" si="41"/>
        <v>0</v>
      </c>
      <c r="AZ39">
        <v>27</v>
      </c>
      <c r="BA39">
        <f t="shared" si="8"/>
        <v>2</v>
      </c>
      <c r="BB39" s="40">
        <f t="shared" si="42"/>
        <v>0</v>
      </c>
      <c r="BC39" s="40">
        <f t="shared" si="43"/>
        <v>0</v>
      </c>
      <c r="BD39" s="40">
        <f t="shared" si="44"/>
        <v>0</v>
      </c>
      <c r="BE39" s="40">
        <f t="shared" si="45"/>
        <v>0</v>
      </c>
      <c r="BF39" s="40">
        <f t="shared" si="46"/>
        <v>0</v>
      </c>
      <c r="BH39">
        <v>27</v>
      </c>
      <c r="BI39">
        <f t="shared" si="9"/>
        <v>2</v>
      </c>
      <c r="BJ39" s="40">
        <f t="shared" si="47"/>
        <v>0</v>
      </c>
      <c r="BK39" s="40">
        <f t="shared" si="48"/>
        <v>0</v>
      </c>
      <c r="BL39" s="40">
        <f t="shared" si="49"/>
        <v>0</v>
      </c>
      <c r="BM39" s="40">
        <f t="shared" si="50"/>
        <v>0</v>
      </c>
      <c r="BN39" s="40">
        <f t="shared" si="51"/>
        <v>0</v>
      </c>
      <c r="BP39">
        <v>27</v>
      </c>
      <c r="BQ39">
        <f t="shared" si="10"/>
        <v>2</v>
      </c>
      <c r="BR39" s="40">
        <f t="shared" si="52"/>
        <v>0</v>
      </c>
      <c r="BS39" s="40">
        <f t="shared" si="53"/>
        <v>0</v>
      </c>
      <c r="BT39" s="40">
        <f t="shared" si="54"/>
        <v>0</v>
      </c>
      <c r="BU39" s="40">
        <f t="shared" si="55"/>
        <v>0</v>
      </c>
      <c r="BV39" s="40">
        <f t="shared" si="56"/>
        <v>0</v>
      </c>
    </row>
    <row r="40" spans="1:74" x14ac:dyDescent="0.25">
      <c r="A40" s="57">
        <f t="shared" si="0"/>
        <v>2035165.2122321974</v>
      </c>
      <c r="B40" s="57">
        <f t="shared" si="1"/>
        <v>1982115.1167686735</v>
      </c>
      <c r="C40">
        <f t="shared" ca="1" si="11"/>
        <v>2024</v>
      </c>
      <c r="D40">
        <v>28</v>
      </c>
      <c r="E40">
        <f t="shared" si="2"/>
        <v>0</v>
      </c>
      <c r="F40" s="40">
        <f t="shared" si="12"/>
        <v>8052.4361446403846</v>
      </c>
      <c r="G40" s="40">
        <f t="shared" si="13"/>
        <v>4080.4281994025705</v>
      </c>
      <c r="H40" s="40">
        <f t="shared" si="14"/>
        <v>12132.864344042955</v>
      </c>
      <c r="I40" s="40">
        <f t="shared" si="15"/>
        <v>10786.323038240107</v>
      </c>
      <c r="J40" s="40">
        <f t="shared" si="16"/>
        <v>318381.81980756525</v>
      </c>
      <c r="L40">
        <v>28</v>
      </c>
      <c r="M40">
        <f t="shared" si="3"/>
        <v>1</v>
      </c>
      <c r="N40" s="40">
        <f t="shared" si="17"/>
        <v>0</v>
      </c>
      <c r="O40" s="40">
        <f t="shared" si="18"/>
        <v>8415</v>
      </c>
      <c r="P40" s="40">
        <f t="shared" si="19"/>
        <v>8415</v>
      </c>
      <c r="Q40" s="40">
        <f t="shared" si="20"/>
        <v>5638.0499999999993</v>
      </c>
      <c r="R40" s="40">
        <f t="shared" si="21"/>
        <v>1122000</v>
      </c>
      <c r="T40">
        <v>28</v>
      </c>
      <c r="U40">
        <f t="shared" si="4"/>
        <v>0</v>
      </c>
      <c r="V40" s="40">
        <f t="shared" si="22"/>
        <v>4628.8485511699673</v>
      </c>
      <c r="W40" s="40">
        <f t="shared" si="23"/>
        <v>2731.8107275613906</v>
      </c>
      <c r="X40" s="40">
        <f t="shared" si="24"/>
        <v>7360.6592787313575</v>
      </c>
      <c r="Y40" s="40">
        <f t="shared" si="25"/>
        <v>6459.1617386360986</v>
      </c>
      <c r="Z40" s="40">
        <f t="shared" si="26"/>
        <v>541733.29696110811</v>
      </c>
      <c r="AB40">
        <v>28</v>
      </c>
      <c r="AC40">
        <f t="shared" si="5"/>
        <v>0</v>
      </c>
      <c r="AD40" s="40">
        <f t="shared" si="27"/>
        <v>4074.1589066598276</v>
      </c>
      <c r="AE40" s="40">
        <f t="shared" si="28"/>
        <v>714.05317962729498</v>
      </c>
      <c r="AF40" s="40">
        <f t="shared" si="29"/>
        <v>4788.2120862871225</v>
      </c>
      <c r="AG40" s="40">
        <f t="shared" si="30"/>
        <v>4552.5745370101149</v>
      </c>
      <c r="AH40" s="40">
        <f t="shared" si="31"/>
        <v>53050.095463523772</v>
      </c>
      <c r="AJ40">
        <v>28</v>
      </c>
      <c r="AK40">
        <f t="shared" si="6"/>
        <v>2</v>
      </c>
      <c r="AL40" s="40">
        <f t="shared" si="32"/>
        <v>0</v>
      </c>
      <c r="AM40" s="40">
        <f t="shared" si="33"/>
        <v>0</v>
      </c>
      <c r="AN40" s="40">
        <f t="shared" si="34"/>
        <v>0</v>
      </c>
      <c r="AO40" s="40">
        <f t="shared" si="35"/>
        <v>0</v>
      </c>
      <c r="AP40" s="40">
        <f t="shared" si="36"/>
        <v>0</v>
      </c>
      <c r="AR40">
        <v>28</v>
      </c>
      <c r="AS40">
        <f t="shared" si="7"/>
        <v>2</v>
      </c>
      <c r="AT40" s="40">
        <f t="shared" si="37"/>
        <v>0</v>
      </c>
      <c r="AU40" s="40">
        <f t="shared" si="38"/>
        <v>0</v>
      </c>
      <c r="AV40" s="40">
        <f t="shared" si="39"/>
        <v>0</v>
      </c>
      <c r="AW40" s="40">
        <f t="shared" si="40"/>
        <v>0</v>
      </c>
      <c r="AX40" s="40">
        <f t="shared" si="41"/>
        <v>0</v>
      </c>
      <c r="AZ40">
        <v>28</v>
      </c>
      <c r="BA40">
        <f t="shared" si="8"/>
        <v>2</v>
      </c>
      <c r="BB40" s="40">
        <f t="shared" si="42"/>
        <v>0</v>
      </c>
      <c r="BC40" s="40">
        <f t="shared" si="43"/>
        <v>0</v>
      </c>
      <c r="BD40" s="40">
        <f t="shared" si="44"/>
        <v>0</v>
      </c>
      <c r="BE40" s="40">
        <f t="shared" si="45"/>
        <v>0</v>
      </c>
      <c r="BF40" s="40">
        <f t="shared" si="46"/>
        <v>0</v>
      </c>
      <c r="BH40">
        <v>28</v>
      </c>
      <c r="BI40">
        <f t="shared" si="9"/>
        <v>2</v>
      </c>
      <c r="BJ40" s="40">
        <f t="shared" si="47"/>
        <v>0</v>
      </c>
      <c r="BK40" s="40">
        <f t="shared" si="48"/>
        <v>0</v>
      </c>
      <c r="BL40" s="40">
        <f t="shared" si="49"/>
        <v>0</v>
      </c>
      <c r="BM40" s="40">
        <f t="shared" si="50"/>
        <v>0</v>
      </c>
      <c r="BN40" s="40">
        <f t="shared" si="51"/>
        <v>0</v>
      </c>
      <c r="BP40">
        <v>28</v>
      </c>
      <c r="BQ40">
        <f t="shared" si="10"/>
        <v>2</v>
      </c>
      <c r="BR40" s="40">
        <f t="shared" si="52"/>
        <v>0</v>
      </c>
      <c r="BS40" s="40">
        <f t="shared" si="53"/>
        <v>0</v>
      </c>
      <c r="BT40" s="40">
        <f t="shared" si="54"/>
        <v>0</v>
      </c>
      <c r="BU40" s="40">
        <f t="shared" si="55"/>
        <v>0</v>
      </c>
      <c r="BV40" s="40">
        <f t="shared" si="56"/>
        <v>0</v>
      </c>
    </row>
    <row r="41" spans="1:74" x14ac:dyDescent="0.25">
      <c r="A41" s="57">
        <f t="shared" si="0"/>
        <v>2018235.0419488298</v>
      </c>
      <c r="B41" s="57">
        <f t="shared" si="1"/>
        <v>1969310.0323782992</v>
      </c>
      <c r="C41">
        <f t="shared" ca="1" si="11"/>
        <v>2024.25</v>
      </c>
      <c r="D41">
        <v>29</v>
      </c>
      <c r="E41">
        <f t="shared" si="2"/>
        <v>0</v>
      </c>
      <c r="F41" s="40">
        <f t="shared" si="12"/>
        <v>8153.0915964483893</v>
      </c>
      <c r="G41" s="40">
        <f t="shared" si="13"/>
        <v>3979.7727475945658</v>
      </c>
      <c r="H41" s="40">
        <f t="shared" si="14"/>
        <v>12132.864344042955</v>
      </c>
      <c r="I41" s="40">
        <f t="shared" si="15"/>
        <v>10819.539337336748</v>
      </c>
      <c r="J41" s="40">
        <f t="shared" si="16"/>
        <v>310228.72821111686</v>
      </c>
      <c r="L41">
        <v>29</v>
      </c>
      <c r="M41">
        <f t="shared" si="3"/>
        <v>1</v>
      </c>
      <c r="N41" s="40">
        <f t="shared" si="17"/>
        <v>0</v>
      </c>
      <c r="O41" s="40">
        <f t="shared" si="18"/>
        <v>8415</v>
      </c>
      <c r="P41" s="40">
        <f t="shared" si="19"/>
        <v>8415</v>
      </c>
      <c r="Q41" s="40">
        <f t="shared" si="20"/>
        <v>5638.0499999999993</v>
      </c>
      <c r="R41" s="40">
        <f t="shared" si="21"/>
        <v>1122000</v>
      </c>
      <c r="T41">
        <v>29</v>
      </c>
      <c r="U41">
        <f t="shared" si="4"/>
        <v>0</v>
      </c>
      <c r="V41" s="40">
        <f t="shared" si="22"/>
        <v>4651.9927939258168</v>
      </c>
      <c r="W41" s="40">
        <f t="shared" si="23"/>
        <v>2708.6664848055407</v>
      </c>
      <c r="X41" s="40">
        <f t="shared" si="24"/>
        <v>7360.6592787313575</v>
      </c>
      <c r="Y41" s="40">
        <f t="shared" si="25"/>
        <v>6466.799338745529</v>
      </c>
      <c r="Z41" s="40">
        <f t="shared" si="26"/>
        <v>537081.3041671823</v>
      </c>
      <c r="AB41">
        <v>29</v>
      </c>
      <c r="AC41">
        <f t="shared" si="5"/>
        <v>0</v>
      </c>
      <c r="AD41" s="40">
        <f t="shared" si="27"/>
        <v>4125.0858929930755</v>
      </c>
      <c r="AE41" s="40">
        <f t="shared" si="28"/>
        <v>663.1261932940472</v>
      </c>
      <c r="AF41" s="40">
        <f t="shared" si="29"/>
        <v>4788.2120862871225</v>
      </c>
      <c r="AG41" s="40">
        <f t="shared" si="30"/>
        <v>4569.3804425000872</v>
      </c>
      <c r="AH41" s="40">
        <f t="shared" si="31"/>
        <v>48925.009570530696</v>
      </c>
      <c r="AJ41">
        <v>29</v>
      </c>
      <c r="AK41">
        <f t="shared" si="6"/>
        <v>2</v>
      </c>
      <c r="AL41" s="40">
        <f t="shared" si="32"/>
        <v>0</v>
      </c>
      <c r="AM41" s="40">
        <f t="shared" si="33"/>
        <v>0</v>
      </c>
      <c r="AN41" s="40">
        <f t="shared" si="34"/>
        <v>0</v>
      </c>
      <c r="AO41" s="40">
        <f t="shared" si="35"/>
        <v>0</v>
      </c>
      <c r="AP41" s="40">
        <f t="shared" si="36"/>
        <v>0</v>
      </c>
      <c r="AR41">
        <v>29</v>
      </c>
      <c r="AS41">
        <f t="shared" si="7"/>
        <v>2</v>
      </c>
      <c r="AT41" s="40">
        <f t="shared" si="37"/>
        <v>0</v>
      </c>
      <c r="AU41" s="40">
        <f t="shared" si="38"/>
        <v>0</v>
      </c>
      <c r="AV41" s="40">
        <f t="shared" si="39"/>
        <v>0</v>
      </c>
      <c r="AW41" s="40">
        <f t="shared" si="40"/>
        <v>0</v>
      </c>
      <c r="AX41" s="40">
        <f t="shared" si="41"/>
        <v>0</v>
      </c>
      <c r="AZ41">
        <v>29</v>
      </c>
      <c r="BA41">
        <f t="shared" si="8"/>
        <v>2</v>
      </c>
      <c r="BB41" s="40">
        <f t="shared" si="42"/>
        <v>0</v>
      </c>
      <c r="BC41" s="40">
        <f t="shared" si="43"/>
        <v>0</v>
      </c>
      <c r="BD41" s="40">
        <f t="shared" si="44"/>
        <v>0</v>
      </c>
      <c r="BE41" s="40">
        <f t="shared" si="45"/>
        <v>0</v>
      </c>
      <c r="BF41" s="40">
        <f t="shared" si="46"/>
        <v>0</v>
      </c>
      <c r="BH41">
        <v>29</v>
      </c>
      <c r="BI41">
        <f t="shared" si="9"/>
        <v>2</v>
      </c>
      <c r="BJ41" s="40">
        <f t="shared" si="47"/>
        <v>0</v>
      </c>
      <c r="BK41" s="40">
        <f t="shared" si="48"/>
        <v>0</v>
      </c>
      <c r="BL41" s="40">
        <f t="shared" si="49"/>
        <v>0</v>
      </c>
      <c r="BM41" s="40">
        <f t="shared" si="50"/>
        <v>0</v>
      </c>
      <c r="BN41" s="40">
        <f t="shared" si="51"/>
        <v>0</v>
      </c>
      <c r="BP41">
        <v>29</v>
      </c>
      <c r="BQ41">
        <f t="shared" si="10"/>
        <v>2</v>
      </c>
      <c r="BR41" s="40">
        <f t="shared" si="52"/>
        <v>0</v>
      </c>
      <c r="BS41" s="40">
        <f t="shared" si="53"/>
        <v>0</v>
      </c>
      <c r="BT41" s="40">
        <f t="shared" si="54"/>
        <v>0</v>
      </c>
      <c r="BU41" s="40">
        <f t="shared" si="55"/>
        <v>0</v>
      </c>
      <c r="BV41" s="40">
        <f t="shared" si="56"/>
        <v>0</v>
      </c>
    </row>
    <row r="42" spans="1:74" x14ac:dyDescent="0.25">
      <c r="A42" s="57">
        <f t="shared" si="0"/>
        <v>2001128.134482875</v>
      </c>
      <c r="B42" s="57">
        <f t="shared" si="1"/>
        <v>1956379.7743789998</v>
      </c>
      <c r="C42">
        <f t="shared" ca="1" si="11"/>
        <v>2024.5</v>
      </c>
      <c r="D42">
        <v>30</v>
      </c>
      <c r="E42">
        <f t="shared" si="2"/>
        <v>0</v>
      </c>
      <c r="F42" s="40">
        <f t="shared" si="12"/>
        <v>8255.0052414039947</v>
      </c>
      <c r="G42" s="40">
        <f t="shared" si="13"/>
        <v>3877.8591026389608</v>
      </c>
      <c r="H42" s="40">
        <f t="shared" si="14"/>
        <v>12132.864344042955</v>
      </c>
      <c r="I42" s="40">
        <f t="shared" si="15"/>
        <v>10853.170840172097</v>
      </c>
      <c r="J42" s="40">
        <f t="shared" si="16"/>
        <v>301973.72296971286</v>
      </c>
      <c r="L42">
        <v>30</v>
      </c>
      <c r="M42">
        <f t="shared" si="3"/>
        <v>1</v>
      </c>
      <c r="N42" s="40">
        <f t="shared" si="17"/>
        <v>0</v>
      </c>
      <c r="O42" s="40">
        <f t="shared" si="18"/>
        <v>8415</v>
      </c>
      <c r="P42" s="40">
        <f t="shared" si="19"/>
        <v>8415</v>
      </c>
      <c r="Q42" s="40">
        <f t="shared" si="20"/>
        <v>5638.0499999999993</v>
      </c>
      <c r="R42" s="40">
        <f t="shared" si="21"/>
        <v>1122000</v>
      </c>
      <c r="T42">
        <v>30</v>
      </c>
      <c r="U42">
        <f t="shared" si="4"/>
        <v>0</v>
      </c>
      <c r="V42" s="40">
        <f t="shared" si="22"/>
        <v>4675.2527578954459</v>
      </c>
      <c r="W42" s="40">
        <f t="shared" si="23"/>
        <v>2685.4065208359116</v>
      </c>
      <c r="X42" s="40">
        <f t="shared" si="24"/>
        <v>7360.6592787313575</v>
      </c>
      <c r="Y42" s="40">
        <f t="shared" si="25"/>
        <v>6474.4751268555065</v>
      </c>
      <c r="Z42" s="40">
        <f t="shared" si="26"/>
        <v>532406.05140928691</v>
      </c>
      <c r="AB42">
        <v>30</v>
      </c>
      <c r="AC42">
        <f t="shared" si="5"/>
        <v>0</v>
      </c>
      <c r="AD42" s="40">
        <f t="shared" si="27"/>
        <v>4176.6494666554891</v>
      </c>
      <c r="AE42" s="40">
        <f t="shared" si="28"/>
        <v>611.56261963163377</v>
      </c>
      <c r="AF42" s="40">
        <f t="shared" si="29"/>
        <v>4788.2120862871225</v>
      </c>
      <c r="AG42" s="40">
        <f t="shared" si="30"/>
        <v>4586.396421808683</v>
      </c>
      <c r="AH42" s="40">
        <f t="shared" si="31"/>
        <v>44748.360103875209</v>
      </c>
      <c r="AJ42">
        <v>30</v>
      </c>
      <c r="AK42">
        <f t="shared" si="6"/>
        <v>2</v>
      </c>
      <c r="AL42" s="40">
        <f t="shared" si="32"/>
        <v>0</v>
      </c>
      <c r="AM42" s="40">
        <f t="shared" si="33"/>
        <v>0</v>
      </c>
      <c r="AN42" s="40">
        <f t="shared" si="34"/>
        <v>0</v>
      </c>
      <c r="AO42" s="40">
        <f t="shared" si="35"/>
        <v>0</v>
      </c>
      <c r="AP42" s="40">
        <f t="shared" si="36"/>
        <v>0</v>
      </c>
      <c r="AR42">
        <v>30</v>
      </c>
      <c r="AS42">
        <f t="shared" si="7"/>
        <v>2</v>
      </c>
      <c r="AT42" s="40">
        <f t="shared" si="37"/>
        <v>0</v>
      </c>
      <c r="AU42" s="40">
        <f t="shared" si="38"/>
        <v>0</v>
      </c>
      <c r="AV42" s="40">
        <f t="shared" si="39"/>
        <v>0</v>
      </c>
      <c r="AW42" s="40">
        <f t="shared" si="40"/>
        <v>0</v>
      </c>
      <c r="AX42" s="40">
        <f t="shared" si="41"/>
        <v>0</v>
      </c>
      <c r="AZ42">
        <v>30</v>
      </c>
      <c r="BA42">
        <f t="shared" si="8"/>
        <v>2</v>
      </c>
      <c r="BB42" s="40">
        <f t="shared" si="42"/>
        <v>0</v>
      </c>
      <c r="BC42" s="40">
        <f t="shared" si="43"/>
        <v>0</v>
      </c>
      <c r="BD42" s="40">
        <f t="shared" si="44"/>
        <v>0</v>
      </c>
      <c r="BE42" s="40">
        <f t="shared" si="45"/>
        <v>0</v>
      </c>
      <c r="BF42" s="40">
        <f t="shared" si="46"/>
        <v>0</v>
      </c>
      <c r="BH42">
        <v>30</v>
      </c>
      <c r="BI42">
        <f t="shared" si="9"/>
        <v>2</v>
      </c>
      <c r="BJ42" s="40">
        <f t="shared" si="47"/>
        <v>0</v>
      </c>
      <c r="BK42" s="40">
        <f t="shared" si="48"/>
        <v>0</v>
      </c>
      <c r="BL42" s="40">
        <f t="shared" si="49"/>
        <v>0</v>
      </c>
      <c r="BM42" s="40">
        <f t="shared" si="50"/>
        <v>0</v>
      </c>
      <c r="BN42" s="40">
        <f t="shared" si="51"/>
        <v>0</v>
      </c>
      <c r="BP42">
        <v>30</v>
      </c>
      <c r="BQ42">
        <f t="shared" si="10"/>
        <v>2</v>
      </c>
      <c r="BR42" s="40">
        <f t="shared" si="52"/>
        <v>0</v>
      </c>
      <c r="BS42" s="40">
        <f t="shared" si="53"/>
        <v>0</v>
      </c>
      <c r="BT42" s="40">
        <f t="shared" si="54"/>
        <v>0</v>
      </c>
      <c r="BU42" s="40">
        <f t="shared" si="55"/>
        <v>0</v>
      </c>
      <c r="BV42" s="40">
        <f t="shared" si="56"/>
        <v>0</v>
      </c>
    </row>
    <row r="43" spans="1:74" x14ac:dyDescent="0.25">
      <c r="A43" s="57">
        <f t="shared" si="0"/>
        <v>1983842.4550692798</v>
      </c>
      <c r="B43" s="57">
        <f t="shared" si="1"/>
        <v>1943322.9525503933</v>
      </c>
      <c r="C43">
        <f t="shared" ca="1" si="11"/>
        <v>2024.75</v>
      </c>
      <c r="D43">
        <v>31</v>
      </c>
      <c r="E43">
        <f t="shared" si="2"/>
        <v>0</v>
      </c>
      <c r="F43" s="40">
        <f t="shared" si="12"/>
        <v>8358.1928069215446</v>
      </c>
      <c r="G43" s="40">
        <f t="shared" si="13"/>
        <v>3774.6715371214109</v>
      </c>
      <c r="H43" s="40">
        <f t="shared" si="14"/>
        <v>12132.864344042955</v>
      </c>
      <c r="I43" s="40">
        <f t="shared" si="15"/>
        <v>10887.22273679289</v>
      </c>
      <c r="J43" s="40">
        <f t="shared" si="16"/>
        <v>293615.53016279131</v>
      </c>
      <c r="L43">
        <v>31</v>
      </c>
      <c r="M43">
        <f t="shared" si="3"/>
        <v>1</v>
      </c>
      <c r="N43" s="40">
        <f t="shared" si="17"/>
        <v>0</v>
      </c>
      <c r="O43" s="40">
        <f t="shared" si="18"/>
        <v>8415</v>
      </c>
      <c r="P43" s="40">
        <f t="shared" si="19"/>
        <v>8415</v>
      </c>
      <c r="Q43" s="40">
        <f t="shared" si="20"/>
        <v>5638.0499999999993</v>
      </c>
      <c r="R43" s="40">
        <f t="shared" si="21"/>
        <v>1122000</v>
      </c>
      <c r="T43">
        <v>31</v>
      </c>
      <c r="U43">
        <f t="shared" si="4"/>
        <v>0</v>
      </c>
      <c r="V43" s="40">
        <f t="shared" si="22"/>
        <v>4698.6290216849229</v>
      </c>
      <c r="W43" s="40">
        <f t="shared" si="23"/>
        <v>2662.0302570464346</v>
      </c>
      <c r="X43" s="40">
        <f t="shared" si="24"/>
        <v>7360.6592787313575</v>
      </c>
      <c r="Y43" s="40">
        <f t="shared" si="25"/>
        <v>6482.1892939060344</v>
      </c>
      <c r="Z43" s="40">
        <f t="shared" si="26"/>
        <v>527707.42238760204</v>
      </c>
      <c r="AB43">
        <v>31</v>
      </c>
      <c r="AC43">
        <f t="shared" si="5"/>
        <v>0</v>
      </c>
      <c r="AD43" s="40">
        <f t="shared" si="27"/>
        <v>4228.857584988682</v>
      </c>
      <c r="AE43" s="40">
        <f t="shared" si="28"/>
        <v>559.35450129844014</v>
      </c>
      <c r="AF43" s="40">
        <f t="shared" si="29"/>
        <v>4788.2120862871225</v>
      </c>
      <c r="AG43" s="40">
        <f t="shared" si="30"/>
        <v>4603.6251008586369</v>
      </c>
      <c r="AH43" s="40">
        <f t="shared" si="31"/>
        <v>40519.502518886526</v>
      </c>
      <c r="AJ43">
        <v>31</v>
      </c>
      <c r="AK43">
        <f t="shared" si="6"/>
        <v>2</v>
      </c>
      <c r="AL43" s="40">
        <f t="shared" si="32"/>
        <v>0</v>
      </c>
      <c r="AM43" s="40">
        <f t="shared" si="33"/>
        <v>0</v>
      </c>
      <c r="AN43" s="40">
        <f t="shared" si="34"/>
        <v>0</v>
      </c>
      <c r="AO43" s="40">
        <f t="shared" si="35"/>
        <v>0</v>
      </c>
      <c r="AP43" s="40">
        <f t="shared" si="36"/>
        <v>0</v>
      </c>
      <c r="AR43">
        <v>31</v>
      </c>
      <c r="AS43">
        <f t="shared" si="7"/>
        <v>2</v>
      </c>
      <c r="AT43" s="40">
        <f t="shared" si="37"/>
        <v>0</v>
      </c>
      <c r="AU43" s="40">
        <f t="shared" si="38"/>
        <v>0</v>
      </c>
      <c r="AV43" s="40">
        <f t="shared" si="39"/>
        <v>0</v>
      </c>
      <c r="AW43" s="40">
        <f t="shared" si="40"/>
        <v>0</v>
      </c>
      <c r="AX43" s="40">
        <f t="shared" si="41"/>
        <v>0</v>
      </c>
      <c r="AZ43">
        <v>31</v>
      </c>
      <c r="BA43">
        <f t="shared" si="8"/>
        <v>2</v>
      </c>
      <c r="BB43" s="40">
        <f t="shared" si="42"/>
        <v>0</v>
      </c>
      <c r="BC43" s="40">
        <f t="shared" si="43"/>
        <v>0</v>
      </c>
      <c r="BD43" s="40">
        <f t="shared" si="44"/>
        <v>0</v>
      </c>
      <c r="BE43" s="40">
        <f t="shared" si="45"/>
        <v>0</v>
      </c>
      <c r="BF43" s="40">
        <f t="shared" si="46"/>
        <v>0</v>
      </c>
      <c r="BH43">
        <v>31</v>
      </c>
      <c r="BI43">
        <f t="shared" si="9"/>
        <v>2</v>
      </c>
      <c r="BJ43" s="40">
        <f t="shared" si="47"/>
        <v>0</v>
      </c>
      <c r="BK43" s="40">
        <f t="shared" si="48"/>
        <v>0</v>
      </c>
      <c r="BL43" s="40">
        <f t="shared" si="49"/>
        <v>0</v>
      </c>
      <c r="BM43" s="40">
        <f t="shared" si="50"/>
        <v>0</v>
      </c>
      <c r="BN43" s="40">
        <f t="shared" si="51"/>
        <v>0</v>
      </c>
      <c r="BP43">
        <v>31</v>
      </c>
      <c r="BQ43">
        <f t="shared" si="10"/>
        <v>2</v>
      </c>
      <c r="BR43" s="40">
        <f t="shared" si="52"/>
        <v>0</v>
      </c>
      <c r="BS43" s="40">
        <f t="shared" si="53"/>
        <v>0</v>
      </c>
      <c r="BT43" s="40">
        <f t="shared" si="54"/>
        <v>0</v>
      </c>
      <c r="BU43" s="40">
        <f t="shared" si="55"/>
        <v>0</v>
      </c>
      <c r="BV43" s="40">
        <f t="shared" si="56"/>
        <v>0</v>
      </c>
    </row>
    <row r="44" spans="1:74" x14ac:dyDescent="0.25">
      <c r="A44" s="57">
        <f t="shared" si="0"/>
        <v>1966375.9443806775</v>
      </c>
      <c r="B44" s="57">
        <f t="shared" si="1"/>
        <v>1930138.1601665921</v>
      </c>
      <c r="C44">
        <f t="shared" ca="1" si="11"/>
        <v>2025</v>
      </c>
      <c r="D44">
        <v>32</v>
      </c>
      <c r="E44">
        <f t="shared" si="2"/>
        <v>0</v>
      </c>
      <c r="F44" s="40">
        <f t="shared" si="12"/>
        <v>8462.6702170080644</v>
      </c>
      <c r="G44" s="40">
        <f t="shared" si="13"/>
        <v>3670.1941270348916</v>
      </c>
      <c r="H44" s="40">
        <f t="shared" si="14"/>
        <v>12132.864344042955</v>
      </c>
      <c r="I44" s="40">
        <f t="shared" si="15"/>
        <v>10921.700282121441</v>
      </c>
      <c r="J44" s="40">
        <f t="shared" si="16"/>
        <v>285152.85994578328</v>
      </c>
      <c r="L44">
        <v>32</v>
      </c>
      <c r="M44">
        <f t="shared" si="3"/>
        <v>1</v>
      </c>
      <c r="N44" s="40">
        <f t="shared" si="17"/>
        <v>0</v>
      </c>
      <c r="O44" s="40">
        <f t="shared" si="18"/>
        <v>8415</v>
      </c>
      <c r="P44" s="40">
        <f t="shared" si="19"/>
        <v>8415</v>
      </c>
      <c r="Q44" s="40">
        <f t="shared" si="20"/>
        <v>5638.0499999999993</v>
      </c>
      <c r="R44" s="40">
        <f t="shared" si="21"/>
        <v>1122000</v>
      </c>
      <c r="T44">
        <v>32</v>
      </c>
      <c r="U44">
        <f t="shared" si="4"/>
        <v>0</v>
      </c>
      <c r="V44" s="40">
        <f t="shared" si="22"/>
        <v>4722.1221667933478</v>
      </c>
      <c r="W44" s="40">
        <f t="shared" si="23"/>
        <v>2638.5371119380102</v>
      </c>
      <c r="X44" s="40">
        <f t="shared" si="24"/>
        <v>7360.6592787313575</v>
      </c>
      <c r="Y44" s="40">
        <f t="shared" si="25"/>
        <v>6489.9420317918139</v>
      </c>
      <c r="Z44" s="40">
        <f t="shared" si="26"/>
        <v>522985.30022080871</v>
      </c>
      <c r="AB44">
        <v>32</v>
      </c>
      <c r="AC44">
        <f t="shared" si="5"/>
        <v>0</v>
      </c>
      <c r="AD44" s="40">
        <f t="shared" si="27"/>
        <v>4281.7183048010411</v>
      </c>
      <c r="AE44" s="40">
        <f t="shared" si="28"/>
        <v>506.49378148608162</v>
      </c>
      <c r="AF44" s="40">
        <f t="shared" si="29"/>
        <v>4788.2120862871225</v>
      </c>
      <c r="AG44" s="40">
        <f t="shared" si="30"/>
        <v>4621.069138396716</v>
      </c>
      <c r="AH44" s="40">
        <f t="shared" si="31"/>
        <v>36237.784214085485</v>
      </c>
      <c r="AJ44">
        <v>32</v>
      </c>
      <c r="AK44">
        <f t="shared" si="6"/>
        <v>2</v>
      </c>
      <c r="AL44" s="40">
        <f t="shared" si="32"/>
        <v>0</v>
      </c>
      <c r="AM44" s="40">
        <f t="shared" si="33"/>
        <v>0</v>
      </c>
      <c r="AN44" s="40">
        <f t="shared" si="34"/>
        <v>0</v>
      </c>
      <c r="AO44" s="40">
        <f t="shared" si="35"/>
        <v>0</v>
      </c>
      <c r="AP44" s="40">
        <f t="shared" si="36"/>
        <v>0</v>
      </c>
      <c r="AR44">
        <v>32</v>
      </c>
      <c r="AS44">
        <f t="shared" si="7"/>
        <v>2</v>
      </c>
      <c r="AT44" s="40">
        <f t="shared" si="37"/>
        <v>0</v>
      </c>
      <c r="AU44" s="40">
        <f t="shared" si="38"/>
        <v>0</v>
      </c>
      <c r="AV44" s="40">
        <f t="shared" si="39"/>
        <v>0</v>
      </c>
      <c r="AW44" s="40">
        <f t="shared" si="40"/>
        <v>0</v>
      </c>
      <c r="AX44" s="40">
        <f t="shared" si="41"/>
        <v>0</v>
      </c>
      <c r="AZ44">
        <v>32</v>
      </c>
      <c r="BA44">
        <f t="shared" si="8"/>
        <v>2</v>
      </c>
      <c r="BB44" s="40">
        <f t="shared" si="42"/>
        <v>0</v>
      </c>
      <c r="BC44" s="40">
        <f t="shared" si="43"/>
        <v>0</v>
      </c>
      <c r="BD44" s="40">
        <f t="shared" si="44"/>
        <v>0</v>
      </c>
      <c r="BE44" s="40">
        <f t="shared" si="45"/>
        <v>0</v>
      </c>
      <c r="BF44" s="40">
        <f t="shared" si="46"/>
        <v>0</v>
      </c>
      <c r="BH44">
        <v>32</v>
      </c>
      <c r="BI44">
        <f t="shared" si="9"/>
        <v>2</v>
      </c>
      <c r="BJ44" s="40">
        <f t="shared" si="47"/>
        <v>0</v>
      </c>
      <c r="BK44" s="40">
        <f t="shared" si="48"/>
        <v>0</v>
      </c>
      <c r="BL44" s="40">
        <f t="shared" si="49"/>
        <v>0</v>
      </c>
      <c r="BM44" s="40">
        <f t="shared" si="50"/>
        <v>0</v>
      </c>
      <c r="BN44" s="40">
        <f t="shared" si="51"/>
        <v>0</v>
      </c>
      <c r="BP44">
        <v>32</v>
      </c>
      <c r="BQ44">
        <f t="shared" si="10"/>
        <v>2</v>
      </c>
      <c r="BR44" s="40">
        <f t="shared" si="52"/>
        <v>0</v>
      </c>
      <c r="BS44" s="40">
        <f t="shared" si="53"/>
        <v>0</v>
      </c>
      <c r="BT44" s="40">
        <f t="shared" si="54"/>
        <v>0</v>
      </c>
      <c r="BU44" s="40">
        <f t="shared" si="55"/>
        <v>0</v>
      </c>
      <c r="BV44" s="40">
        <f t="shared" si="56"/>
        <v>0</v>
      </c>
    </row>
    <row r="45" spans="1:74" x14ac:dyDescent="0.25">
      <c r="A45" s="57">
        <f t="shared" si="0"/>
        <v>1948726.5182247183</v>
      </c>
      <c r="B45" s="57">
        <f t="shared" si="1"/>
        <v>1916823.9737942438</v>
      </c>
      <c r="C45">
        <f t="shared" ca="1" si="11"/>
        <v>2025.25</v>
      </c>
      <c r="D45">
        <v>33</v>
      </c>
      <c r="E45">
        <f t="shared" si="2"/>
        <v>0</v>
      </c>
      <c r="F45" s="40">
        <f t="shared" si="12"/>
        <v>8568.4535947206641</v>
      </c>
      <c r="G45" s="40">
        <f t="shared" si="13"/>
        <v>3564.4107493222909</v>
      </c>
      <c r="H45" s="40">
        <f t="shared" si="14"/>
        <v>12132.864344042955</v>
      </c>
      <c r="I45" s="40">
        <f t="shared" si="15"/>
        <v>10956.608796766599</v>
      </c>
      <c r="J45" s="40">
        <f t="shared" si="16"/>
        <v>276584.40635106259</v>
      </c>
      <c r="L45">
        <v>33</v>
      </c>
      <c r="M45">
        <f t="shared" si="3"/>
        <v>1</v>
      </c>
      <c r="N45" s="40">
        <f t="shared" si="17"/>
        <v>0</v>
      </c>
      <c r="O45" s="40">
        <f t="shared" si="18"/>
        <v>8415</v>
      </c>
      <c r="P45" s="40">
        <f t="shared" si="19"/>
        <v>8415</v>
      </c>
      <c r="Q45" s="40">
        <f t="shared" si="20"/>
        <v>5638.0499999999993</v>
      </c>
      <c r="R45" s="40">
        <f t="shared" si="21"/>
        <v>1122000</v>
      </c>
      <c r="T45">
        <v>33</v>
      </c>
      <c r="U45">
        <f t="shared" si="4"/>
        <v>0</v>
      </c>
      <c r="V45" s="40">
        <f t="shared" si="22"/>
        <v>4745.7327776273141</v>
      </c>
      <c r="W45" s="40">
        <f t="shared" si="23"/>
        <v>2614.9265011040438</v>
      </c>
      <c r="X45" s="40">
        <f t="shared" si="24"/>
        <v>7360.6592787313575</v>
      </c>
      <c r="Y45" s="40">
        <f t="shared" si="25"/>
        <v>6497.7335333670235</v>
      </c>
      <c r="Z45" s="40">
        <f t="shared" si="26"/>
        <v>518239.56744318141</v>
      </c>
      <c r="AB45">
        <v>33</v>
      </c>
      <c r="AC45">
        <f t="shared" si="5"/>
        <v>0</v>
      </c>
      <c r="AD45" s="40">
        <f t="shared" si="27"/>
        <v>4335.239783611054</v>
      </c>
      <c r="AE45" s="40">
        <f t="shared" si="28"/>
        <v>452.97230267606858</v>
      </c>
      <c r="AF45" s="40">
        <f t="shared" si="29"/>
        <v>4788.2120862871225</v>
      </c>
      <c r="AG45" s="40">
        <f t="shared" si="30"/>
        <v>4638.7312264040202</v>
      </c>
      <c r="AH45" s="40">
        <f t="shared" si="31"/>
        <v>31902.544430474431</v>
      </c>
      <c r="AJ45">
        <v>33</v>
      </c>
      <c r="AK45">
        <f t="shared" si="6"/>
        <v>2</v>
      </c>
      <c r="AL45" s="40">
        <f t="shared" si="32"/>
        <v>0</v>
      </c>
      <c r="AM45" s="40">
        <f t="shared" si="33"/>
        <v>0</v>
      </c>
      <c r="AN45" s="40">
        <f t="shared" si="34"/>
        <v>0</v>
      </c>
      <c r="AO45" s="40">
        <f t="shared" si="35"/>
        <v>0</v>
      </c>
      <c r="AP45" s="40">
        <f t="shared" si="36"/>
        <v>0</v>
      </c>
      <c r="AR45">
        <v>33</v>
      </c>
      <c r="AS45">
        <f t="shared" si="7"/>
        <v>2</v>
      </c>
      <c r="AT45" s="40">
        <f t="shared" si="37"/>
        <v>0</v>
      </c>
      <c r="AU45" s="40">
        <f t="shared" si="38"/>
        <v>0</v>
      </c>
      <c r="AV45" s="40">
        <f t="shared" si="39"/>
        <v>0</v>
      </c>
      <c r="AW45" s="40">
        <f t="shared" si="40"/>
        <v>0</v>
      </c>
      <c r="AX45" s="40">
        <f t="shared" si="41"/>
        <v>0</v>
      </c>
      <c r="AZ45">
        <v>33</v>
      </c>
      <c r="BA45">
        <f t="shared" si="8"/>
        <v>2</v>
      </c>
      <c r="BB45" s="40">
        <f t="shared" si="42"/>
        <v>0</v>
      </c>
      <c r="BC45" s="40">
        <f t="shared" si="43"/>
        <v>0</v>
      </c>
      <c r="BD45" s="40">
        <f t="shared" si="44"/>
        <v>0</v>
      </c>
      <c r="BE45" s="40">
        <f t="shared" si="45"/>
        <v>0</v>
      </c>
      <c r="BF45" s="40">
        <f t="shared" si="46"/>
        <v>0</v>
      </c>
      <c r="BH45">
        <v>33</v>
      </c>
      <c r="BI45">
        <f t="shared" si="9"/>
        <v>2</v>
      </c>
      <c r="BJ45" s="40">
        <f t="shared" si="47"/>
        <v>0</v>
      </c>
      <c r="BK45" s="40">
        <f t="shared" si="48"/>
        <v>0</v>
      </c>
      <c r="BL45" s="40">
        <f t="shared" si="49"/>
        <v>0</v>
      </c>
      <c r="BM45" s="40">
        <f t="shared" si="50"/>
        <v>0</v>
      </c>
      <c r="BN45" s="40">
        <f t="shared" si="51"/>
        <v>0</v>
      </c>
      <c r="BP45">
        <v>33</v>
      </c>
      <c r="BQ45">
        <f t="shared" si="10"/>
        <v>2</v>
      </c>
      <c r="BR45" s="40">
        <f t="shared" si="52"/>
        <v>0</v>
      </c>
      <c r="BS45" s="40">
        <f t="shared" si="53"/>
        <v>0</v>
      </c>
      <c r="BT45" s="40">
        <f t="shared" si="54"/>
        <v>0</v>
      </c>
      <c r="BU45" s="40">
        <f t="shared" si="55"/>
        <v>0</v>
      </c>
      <c r="BV45" s="40">
        <f t="shared" si="56"/>
        <v>0</v>
      </c>
    </row>
    <row r="46" spans="1:74" x14ac:dyDescent="0.25">
      <c r="A46" s="57">
        <f t="shared" si="0"/>
        <v>1930892.0672376421</v>
      </c>
      <c r="B46" s="57">
        <f t="shared" si="1"/>
        <v>1903378.953088074</v>
      </c>
      <c r="C46">
        <f t="shared" ca="1" si="11"/>
        <v>2025.5</v>
      </c>
      <c r="D46">
        <v>34</v>
      </c>
      <c r="E46">
        <f t="shared" si="2"/>
        <v>0</v>
      </c>
      <c r="F46" s="40">
        <f t="shared" si="12"/>
        <v>8675.559264654672</v>
      </c>
      <c r="G46" s="40">
        <f t="shared" si="13"/>
        <v>3457.3050793882826</v>
      </c>
      <c r="H46" s="40">
        <f t="shared" si="14"/>
        <v>12132.864344042955</v>
      </c>
      <c r="I46" s="40">
        <f t="shared" si="15"/>
        <v>10991.953667844822</v>
      </c>
      <c r="J46" s="40">
        <f t="shared" si="16"/>
        <v>267908.84708640794</v>
      </c>
      <c r="L46">
        <v>34</v>
      </c>
      <c r="M46">
        <f t="shared" si="3"/>
        <v>1</v>
      </c>
      <c r="N46" s="40">
        <f t="shared" si="17"/>
        <v>0</v>
      </c>
      <c r="O46" s="40">
        <f t="shared" si="18"/>
        <v>8415</v>
      </c>
      <c r="P46" s="40">
        <f t="shared" si="19"/>
        <v>8415</v>
      </c>
      <c r="Q46" s="40">
        <f t="shared" si="20"/>
        <v>5638.0499999999993</v>
      </c>
      <c r="R46" s="40">
        <f t="shared" si="21"/>
        <v>1122000</v>
      </c>
      <c r="T46">
        <v>34</v>
      </c>
      <c r="U46">
        <f t="shared" si="4"/>
        <v>0</v>
      </c>
      <c r="V46" s="40">
        <f t="shared" si="22"/>
        <v>4769.4614415154501</v>
      </c>
      <c r="W46" s="40">
        <f t="shared" si="23"/>
        <v>2591.1978372159069</v>
      </c>
      <c r="X46" s="40">
        <f t="shared" si="24"/>
        <v>7360.6592787313575</v>
      </c>
      <c r="Y46" s="40">
        <f t="shared" si="25"/>
        <v>6505.5639924501083</v>
      </c>
      <c r="Z46" s="40">
        <f t="shared" si="26"/>
        <v>513470.10600166593</v>
      </c>
      <c r="AB46">
        <v>34</v>
      </c>
      <c r="AC46">
        <f t="shared" si="5"/>
        <v>0</v>
      </c>
      <c r="AD46" s="40">
        <f t="shared" si="27"/>
        <v>4389.4302809061919</v>
      </c>
      <c r="AE46" s="40">
        <f t="shared" si="28"/>
        <v>398.78180538093039</v>
      </c>
      <c r="AF46" s="40">
        <f t="shared" si="29"/>
        <v>4788.2120862871225</v>
      </c>
      <c r="AG46" s="40">
        <f t="shared" si="30"/>
        <v>4656.6140905114153</v>
      </c>
      <c r="AH46" s="40">
        <f t="shared" si="31"/>
        <v>27513.114149568239</v>
      </c>
      <c r="AJ46">
        <v>34</v>
      </c>
      <c r="AK46">
        <f t="shared" si="6"/>
        <v>2</v>
      </c>
      <c r="AL46" s="40">
        <f t="shared" si="32"/>
        <v>0</v>
      </c>
      <c r="AM46" s="40">
        <f t="shared" si="33"/>
        <v>0</v>
      </c>
      <c r="AN46" s="40">
        <f t="shared" si="34"/>
        <v>0</v>
      </c>
      <c r="AO46" s="40">
        <f t="shared" si="35"/>
        <v>0</v>
      </c>
      <c r="AP46" s="40">
        <f t="shared" si="36"/>
        <v>0</v>
      </c>
      <c r="AR46">
        <v>34</v>
      </c>
      <c r="AS46">
        <f t="shared" si="7"/>
        <v>2</v>
      </c>
      <c r="AT46" s="40">
        <f t="shared" si="37"/>
        <v>0</v>
      </c>
      <c r="AU46" s="40">
        <f t="shared" si="38"/>
        <v>0</v>
      </c>
      <c r="AV46" s="40">
        <f t="shared" si="39"/>
        <v>0</v>
      </c>
      <c r="AW46" s="40">
        <f t="shared" si="40"/>
        <v>0</v>
      </c>
      <c r="AX46" s="40">
        <f t="shared" si="41"/>
        <v>0</v>
      </c>
      <c r="AZ46">
        <v>34</v>
      </c>
      <c r="BA46">
        <f t="shared" si="8"/>
        <v>2</v>
      </c>
      <c r="BB46" s="40">
        <f t="shared" si="42"/>
        <v>0</v>
      </c>
      <c r="BC46" s="40">
        <f t="shared" si="43"/>
        <v>0</v>
      </c>
      <c r="BD46" s="40">
        <f t="shared" si="44"/>
        <v>0</v>
      </c>
      <c r="BE46" s="40">
        <f t="shared" si="45"/>
        <v>0</v>
      </c>
      <c r="BF46" s="40">
        <f t="shared" si="46"/>
        <v>0</v>
      </c>
      <c r="BH46">
        <v>34</v>
      </c>
      <c r="BI46">
        <f t="shared" si="9"/>
        <v>2</v>
      </c>
      <c r="BJ46" s="40">
        <f t="shared" si="47"/>
        <v>0</v>
      </c>
      <c r="BK46" s="40">
        <f t="shared" si="48"/>
        <v>0</v>
      </c>
      <c r="BL46" s="40">
        <f t="shared" si="49"/>
        <v>0</v>
      </c>
      <c r="BM46" s="40">
        <f t="shared" si="50"/>
        <v>0</v>
      </c>
      <c r="BN46" s="40">
        <f t="shared" si="51"/>
        <v>0</v>
      </c>
      <c r="BP46">
        <v>34</v>
      </c>
      <c r="BQ46">
        <f t="shared" si="10"/>
        <v>2</v>
      </c>
      <c r="BR46" s="40">
        <f t="shared" si="52"/>
        <v>0</v>
      </c>
      <c r="BS46" s="40">
        <f t="shared" si="53"/>
        <v>0</v>
      </c>
      <c r="BT46" s="40">
        <f t="shared" si="54"/>
        <v>0</v>
      </c>
      <c r="BU46" s="40">
        <f t="shared" si="55"/>
        <v>0</v>
      </c>
      <c r="BV46" s="40">
        <f t="shared" si="56"/>
        <v>0</v>
      </c>
    </row>
    <row r="47" spans="1:74" x14ac:dyDescent="0.25">
      <c r="A47" s="57">
        <f t="shared" si="0"/>
        <v>1912870.4565740388</v>
      </c>
      <c r="B47" s="57">
        <f t="shared" si="1"/>
        <v>1889801.6405838882</v>
      </c>
      <c r="C47">
        <f t="shared" ca="1" si="11"/>
        <v>2025.75</v>
      </c>
      <c r="D47">
        <v>35</v>
      </c>
      <c r="E47">
        <f t="shared" si="2"/>
        <v>0</v>
      </c>
      <c r="F47" s="40">
        <f t="shared" si="12"/>
        <v>8784.0037554628561</v>
      </c>
      <c r="G47" s="40">
        <f t="shared" si="13"/>
        <v>3348.8605885800994</v>
      </c>
      <c r="H47" s="40">
        <f t="shared" si="14"/>
        <v>12132.864344042955</v>
      </c>
      <c r="I47" s="40">
        <f t="shared" si="15"/>
        <v>11027.740349811522</v>
      </c>
      <c r="J47" s="40">
        <f t="shared" si="16"/>
        <v>259124.84333094509</v>
      </c>
      <c r="L47">
        <v>35</v>
      </c>
      <c r="M47">
        <f t="shared" si="3"/>
        <v>1</v>
      </c>
      <c r="N47" s="40">
        <f t="shared" si="17"/>
        <v>0</v>
      </c>
      <c r="O47" s="40">
        <f t="shared" si="18"/>
        <v>8415</v>
      </c>
      <c r="P47" s="40">
        <f t="shared" si="19"/>
        <v>8415</v>
      </c>
      <c r="Q47" s="40">
        <f t="shared" si="20"/>
        <v>5638.0499999999993</v>
      </c>
      <c r="R47" s="40">
        <f t="shared" si="21"/>
        <v>1122000</v>
      </c>
      <c r="T47">
        <v>35</v>
      </c>
      <c r="U47">
        <f t="shared" si="4"/>
        <v>0</v>
      </c>
      <c r="V47" s="40">
        <f t="shared" si="22"/>
        <v>4793.3087487230277</v>
      </c>
      <c r="W47" s="40">
        <f t="shared" si="23"/>
        <v>2567.3505300083298</v>
      </c>
      <c r="X47" s="40">
        <f t="shared" si="24"/>
        <v>7360.6592787313575</v>
      </c>
      <c r="Y47" s="40">
        <f t="shared" si="25"/>
        <v>6513.4336038286083</v>
      </c>
      <c r="Z47" s="40">
        <f t="shared" si="26"/>
        <v>508676.79725294292</v>
      </c>
      <c r="AB47">
        <v>35</v>
      </c>
      <c r="AC47">
        <f t="shared" si="5"/>
        <v>0</v>
      </c>
      <c r="AD47" s="40">
        <f t="shared" si="27"/>
        <v>4444.2981594175199</v>
      </c>
      <c r="AE47" s="40">
        <f t="shared" si="28"/>
        <v>343.91392686960302</v>
      </c>
      <c r="AF47" s="40">
        <f t="shared" si="29"/>
        <v>4788.2120862871225</v>
      </c>
      <c r="AG47" s="40">
        <f t="shared" si="30"/>
        <v>4674.7204904201535</v>
      </c>
      <c r="AH47" s="40">
        <f t="shared" si="31"/>
        <v>23068.815990150717</v>
      </c>
      <c r="AJ47">
        <v>35</v>
      </c>
      <c r="AK47">
        <f t="shared" si="6"/>
        <v>2</v>
      </c>
      <c r="AL47" s="40">
        <f t="shared" si="32"/>
        <v>0</v>
      </c>
      <c r="AM47" s="40">
        <f t="shared" si="33"/>
        <v>0</v>
      </c>
      <c r="AN47" s="40">
        <f t="shared" si="34"/>
        <v>0</v>
      </c>
      <c r="AO47" s="40">
        <f t="shared" si="35"/>
        <v>0</v>
      </c>
      <c r="AP47" s="40">
        <f t="shared" si="36"/>
        <v>0</v>
      </c>
      <c r="AR47">
        <v>35</v>
      </c>
      <c r="AS47">
        <f t="shared" si="7"/>
        <v>2</v>
      </c>
      <c r="AT47" s="40">
        <f t="shared" si="37"/>
        <v>0</v>
      </c>
      <c r="AU47" s="40">
        <f t="shared" si="38"/>
        <v>0</v>
      </c>
      <c r="AV47" s="40">
        <f t="shared" si="39"/>
        <v>0</v>
      </c>
      <c r="AW47" s="40">
        <f t="shared" si="40"/>
        <v>0</v>
      </c>
      <c r="AX47" s="40">
        <f t="shared" si="41"/>
        <v>0</v>
      </c>
      <c r="AZ47">
        <v>35</v>
      </c>
      <c r="BA47">
        <f t="shared" si="8"/>
        <v>2</v>
      </c>
      <c r="BB47" s="40">
        <f t="shared" si="42"/>
        <v>0</v>
      </c>
      <c r="BC47" s="40">
        <f t="shared" si="43"/>
        <v>0</v>
      </c>
      <c r="BD47" s="40">
        <f t="shared" si="44"/>
        <v>0</v>
      </c>
      <c r="BE47" s="40">
        <f t="shared" si="45"/>
        <v>0</v>
      </c>
      <c r="BF47" s="40">
        <f t="shared" si="46"/>
        <v>0</v>
      </c>
      <c r="BH47">
        <v>35</v>
      </c>
      <c r="BI47">
        <f t="shared" si="9"/>
        <v>2</v>
      </c>
      <c r="BJ47" s="40">
        <f t="shared" si="47"/>
        <v>0</v>
      </c>
      <c r="BK47" s="40">
        <f t="shared" si="48"/>
        <v>0</v>
      </c>
      <c r="BL47" s="40">
        <f t="shared" si="49"/>
        <v>0</v>
      </c>
      <c r="BM47" s="40">
        <f t="shared" si="50"/>
        <v>0</v>
      </c>
      <c r="BN47" s="40">
        <f t="shared" si="51"/>
        <v>0</v>
      </c>
      <c r="BP47">
        <v>35</v>
      </c>
      <c r="BQ47">
        <f t="shared" si="10"/>
        <v>2</v>
      </c>
      <c r="BR47" s="40">
        <f t="shared" si="52"/>
        <v>0</v>
      </c>
      <c r="BS47" s="40">
        <f t="shared" si="53"/>
        <v>0</v>
      </c>
      <c r="BT47" s="40">
        <f t="shared" si="54"/>
        <v>0</v>
      </c>
      <c r="BU47" s="40">
        <f t="shared" si="55"/>
        <v>0</v>
      </c>
      <c r="BV47" s="40">
        <f t="shared" si="56"/>
        <v>0</v>
      </c>
    </row>
    <row r="48" spans="1:74" x14ac:dyDescent="0.25">
      <c r="A48" s="57">
        <f t="shared" si="0"/>
        <v>1894659.5255927558</v>
      </c>
      <c r="B48" s="57">
        <f t="shared" si="1"/>
        <v>1876090.5614890154</v>
      </c>
      <c r="C48">
        <f t="shared" ca="1" si="11"/>
        <v>2026</v>
      </c>
      <c r="D48">
        <v>36</v>
      </c>
      <c r="E48">
        <f t="shared" si="2"/>
        <v>0</v>
      </c>
      <c r="F48" s="40">
        <f t="shared" si="12"/>
        <v>8893.8038024061407</v>
      </c>
      <c r="G48" s="40">
        <f t="shared" si="13"/>
        <v>3239.0605416368139</v>
      </c>
      <c r="H48" s="40">
        <f t="shared" si="14"/>
        <v>12132.864344042955</v>
      </c>
      <c r="I48" s="40">
        <f t="shared" si="15"/>
        <v>11063.974365302807</v>
      </c>
      <c r="J48" s="40">
        <f t="shared" si="16"/>
        <v>250231.03952853894</v>
      </c>
      <c r="L48">
        <v>36</v>
      </c>
      <c r="M48">
        <f t="shared" si="3"/>
        <v>1</v>
      </c>
      <c r="N48" s="40">
        <f t="shared" si="17"/>
        <v>0</v>
      </c>
      <c r="O48" s="40">
        <f t="shared" si="18"/>
        <v>8415</v>
      </c>
      <c r="P48" s="40">
        <f t="shared" si="19"/>
        <v>8415</v>
      </c>
      <c r="Q48" s="40">
        <f t="shared" si="20"/>
        <v>5638.0499999999993</v>
      </c>
      <c r="R48" s="40">
        <f t="shared" si="21"/>
        <v>1122000</v>
      </c>
      <c r="T48">
        <v>36</v>
      </c>
      <c r="U48">
        <f t="shared" si="4"/>
        <v>0</v>
      </c>
      <c r="V48" s="40">
        <f t="shared" si="22"/>
        <v>4817.2752924666429</v>
      </c>
      <c r="W48" s="40">
        <f t="shared" si="23"/>
        <v>2543.3839862647146</v>
      </c>
      <c r="X48" s="40">
        <f t="shared" si="24"/>
        <v>7360.6592787313575</v>
      </c>
      <c r="Y48" s="40">
        <f t="shared" si="25"/>
        <v>6521.3425632640019</v>
      </c>
      <c r="Z48" s="40">
        <f t="shared" si="26"/>
        <v>503859.5219604763</v>
      </c>
      <c r="AB48">
        <v>36</v>
      </c>
      <c r="AC48">
        <f t="shared" si="5"/>
        <v>0</v>
      </c>
      <c r="AD48" s="40">
        <f t="shared" si="27"/>
        <v>4499.8518864102389</v>
      </c>
      <c r="AE48" s="40">
        <f t="shared" si="28"/>
        <v>288.360199876884</v>
      </c>
      <c r="AF48" s="40">
        <f t="shared" si="29"/>
        <v>4788.2120862871225</v>
      </c>
      <c r="AG48" s="40">
        <f t="shared" si="30"/>
        <v>4693.0532203277508</v>
      </c>
      <c r="AH48" s="40">
        <f t="shared" si="31"/>
        <v>18568.96410374048</v>
      </c>
      <c r="AJ48">
        <v>36</v>
      </c>
      <c r="AK48">
        <f t="shared" si="6"/>
        <v>2</v>
      </c>
      <c r="AL48" s="40">
        <f t="shared" si="32"/>
        <v>0</v>
      </c>
      <c r="AM48" s="40">
        <f t="shared" si="33"/>
        <v>0</v>
      </c>
      <c r="AN48" s="40">
        <f t="shared" si="34"/>
        <v>0</v>
      </c>
      <c r="AO48" s="40">
        <f t="shared" si="35"/>
        <v>0</v>
      </c>
      <c r="AP48" s="40">
        <f t="shared" si="36"/>
        <v>0</v>
      </c>
      <c r="AR48">
        <v>36</v>
      </c>
      <c r="AS48">
        <f t="shared" si="7"/>
        <v>2</v>
      </c>
      <c r="AT48" s="40">
        <f t="shared" si="37"/>
        <v>0</v>
      </c>
      <c r="AU48" s="40">
        <f t="shared" si="38"/>
        <v>0</v>
      </c>
      <c r="AV48" s="40">
        <f t="shared" si="39"/>
        <v>0</v>
      </c>
      <c r="AW48" s="40">
        <f t="shared" si="40"/>
        <v>0</v>
      </c>
      <c r="AX48" s="40">
        <f t="shared" si="41"/>
        <v>0</v>
      </c>
      <c r="AZ48">
        <v>36</v>
      </c>
      <c r="BA48">
        <f t="shared" si="8"/>
        <v>2</v>
      </c>
      <c r="BB48" s="40">
        <f t="shared" si="42"/>
        <v>0</v>
      </c>
      <c r="BC48" s="40">
        <f t="shared" si="43"/>
        <v>0</v>
      </c>
      <c r="BD48" s="40">
        <f t="shared" si="44"/>
        <v>0</v>
      </c>
      <c r="BE48" s="40">
        <f t="shared" si="45"/>
        <v>0</v>
      </c>
      <c r="BF48" s="40">
        <f t="shared" si="46"/>
        <v>0</v>
      </c>
      <c r="BH48">
        <v>36</v>
      </c>
      <c r="BI48">
        <f t="shared" si="9"/>
        <v>2</v>
      </c>
      <c r="BJ48" s="40">
        <f t="shared" si="47"/>
        <v>0</v>
      </c>
      <c r="BK48" s="40">
        <f t="shared" si="48"/>
        <v>0</v>
      </c>
      <c r="BL48" s="40">
        <f t="shared" si="49"/>
        <v>0</v>
      </c>
      <c r="BM48" s="40">
        <f t="shared" si="50"/>
        <v>0</v>
      </c>
      <c r="BN48" s="40">
        <f t="shared" si="51"/>
        <v>0</v>
      </c>
      <c r="BP48">
        <v>36</v>
      </c>
      <c r="BQ48">
        <f t="shared" si="10"/>
        <v>2</v>
      </c>
      <c r="BR48" s="40">
        <f t="shared" si="52"/>
        <v>0</v>
      </c>
      <c r="BS48" s="40">
        <f t="shared" si="53"/>
        <v>0</v>
      </c>
      <c r="BT48" s="40">
        <f t="shared" si="54"/>
        <v>0</v>
      </c>
      <c r="BU48" s="40">
        <f t="shared" si="55"/>
        <v>0</v>
      </c>
      <c r="BV48" s="40">
        <f t="shared" si="56"/>
        <v>0</v>
      </c>
    </row>
    <row r="49" spans="1:74" x14ac:dyDescent="0.25">
      <c r="A49" s="57">
        <f t="shared" si="0"/>
        <v>1876257.0875389001</v>
      </c>
      <c r="B49" s="57">
        <f t="shared" si="1"/>
        <v>1862244.22347015</v>
      </c>
      <c r="C49">
        <f t="shared" ca="1" si="11"/>
        <v>2026.25</v>
      </c>
      <c r="D49">
        <v>37</v>
      </c>
      <c r="E49">
        <f t="shared" si="2"/>
        <v>0</v>
      </c>
      <c r="F49" s="40">
        <f t="shared" si="12"/>
        <v>9004.976349936218</v>
      </c>
      <c r="G49" s="40">
        <f t="shared" si="13"/>
        <v>3127.8879941067371</v>
      </c>
      <c r="H49" s="40">
        <f t="shared" si="14"/>
        <v>12132.864344042955</v>
      </c>
      <c r="I49" s="40">
        <f t="shared" si="15"/>
        <v>11100.661305987731</v>
      </c>
      <c r="J49" s="40">
        <f t="shared" si="16"/>
        <v>241226.06317860272</v>
      </c>
      <c r="L49">
        <v>37</v>
      </c>
      <c r="M49">
        <f t="shared" si="3"/>
        <v>1</v>
      </c>
      <c r="N49" s="40">
        <f t="shared" si="17"/>
        <v>0</v>
      </c>
      <c r="O49" s="40">
        <f t="shared" si="18"/>
        <v>8415</v>
      </c>
      <c r="P49" s="40">
        <f t="shared" si="19"/>
        <v>8415</v>
      </c>
      <c r="Q49" s="40">
        <f t="shared" si="20"/>
        <v>5638.0499999999993</v>
      </c>
      <c r="R49" s="40">
        <f t="shared" si="21"/>
        <v>1122000</v>
      </c>
      <c r="T49">
        <v>37</v>
      </c>
      <c r="U49">
        <f t="shared" si="4"/>
        <v>0</v>
      </c>
      <c r="V49" s="40">
        <f t="shared" si="22"/>
        <v>4841.3616689289756</v>
      </c>
      <c r="W49" s="40">
        <f t="shared" si="23"/>
        <v>2519.2976098023814</v>
      </c>
      <c r="X49" s="40">
        <f t="shared" si="24"/>
        <v>7360.6592787313575</v>
      </c>
      <c r="Y49" s="40">
        <f t="shared" si="25"/>
        <v>6529.2910674965715</v>
      </c>
      <c r="Z49" s="40">
        <f t="shared" si="26"/>
        <v>499018.1602915473</v>
      </c>
      <c r="AB49">
        <v>37</v>
      </c>
      <c r="AC49">
        <f t="shared" si="5"/>
        <v>0</v>
      </c>
      <c r="AD49" s="40">
        <f t="shared" si="27"/>
        <v>4556.1000349903661</v>
      </c>
      <c r="AE49" s="40">
        <f t="shared" si="28"/>
        <v>232.11205129675602</v>
      </c>
      <c r="AF49" s="40">
        <f t="shared" si="29"/>
        <v>4788.2120862871225</v>
      </c>
      <c r="AG49" s="40">
        <f t="shared" si="30"/>
        <v>4711.6151093591934</v>
      </c>
      <c r="AH49" s="40">
        <f t="shared" si="31"/>
        <v>14012.864068750114</v>
      </c>
      <c r="AJ49">
        <v>37</v>
      </c>
      <c r="AK49">
        <f t="shared" si="6"/>
        <v>2</v>
      </c>
      <c r="AL49" s="40">
        <f t="shared" si="32"/>
        <v>0</v>
      </c>
      <c r="AM49" s="40">
        <f t="shared" si="33"/>
        <v>0</v>
      </c>
      <c r="AN49" s="40">
        <f t="shared" si="34"/>
        <v>0</v>
      </c>
      <c r="AO49" s="40">
        <f t="shared" si="35"/>
        <v>0</v>
      </c>
      <c r="AP49" s="40">
        <f t="shared" si="36"/>
        <v>0</v>
      </c>
      <c r="AR49">
        <v>37</v>
      </c>
      <c r="AS49">
        <f t="shared" si="7"/>
        <v>2</v>
      </c>
      <c r="AT49" s="40">
        <f t="shared" si="37"/>
        <v>0</v>
      </c>
      <c r="AU49" s="40">
        <f t="shared" si="38"/>
        <v>0</v>
      </c>
      <c r="AV49" s="40">
        <f t="shared" si="39"/>
        <v>0</v>
      </c>
      <c r="AW49" s="40">
        <f t="shared" si="40"/>
        <v>0</v>
      </c>
      <c r="AX49" s="40">
        <f t="shared" si="41"/>
        <v>0</v>
      </c>
      <c r="AZ49">
        <v>37</v>
      </c>
      <c r="BA49">
        <f t="shared" si="8"/>
        <v>2</v>
      </c>
      <c r="BB49" s="40">
        <f t="shared" si="42"/>
        <v>0</v>
      </c>
      <c r="BC49" s="40">
        <f t="shared" si="43"/>
        <v>0</v>
      </c>
      <c r="BD49" s="40">
        <f t="shared" si="44"/>
        <v>0</v>
      </c>
      <c r="BE49" s="40">
        <f t="shared" si="45"/>
        <v>0</v>
      </c>
      <c r="BF49" s="40">
        <f t="shared" si="46"/>
        <v>0</v>
      </c>
      <c r="BH49">
        <v>37</v>
      </c>
      <c r="BI49">
        <f t="shared" si="9"/>
        <v>2</v>
      </c>
      <c r="BJ49" s="40">
        <f t="shared" si="47"/>
        <v>0</v>
      </c>
      <c r="BK49" s="40">
        <f t="shared" si="48"/>
        <v>0</v>
      </c>
      <c r="BL49" s="40">
        <f t="shared" si="49"/>
        <v>0</v>
      </c>
      <c r="BM49" s="40">
        <f t="shared" si="50"/>
        <v>0</v>
      </c>
      <c r="BN49" s="40">
        <f t="shared" si="51"/>
        <v>0</v>
      </c>
      <c r="BP49">
        <v>37</v>
      </c>
      <c r="BQ49">
        <f t="shared" si="10"/>
        <v>2</v>
      </c>
      <c r="BR49" s="40">
        <f t="shared" si="52"/>
        <v>0</v>
      </c>
      <c r="BS49" s="40">
        <f t="shared" si="53"/>
        <v>0</v>
      </c>
      <c r="BT49" s="40">
        <f t="shared" si="54"/>
        <v>0</v>
      </c>
      <c r="BU49" s="40">
        <f t="shared" si="55"/>
        <v>0</v>
      </c>
      <c r="BV49" s="40">
        <f t="shared" si="56"/>
        <v>0</v>
      </c>
    </row>
    <row r="50" spans="1:74" x14ac:dyDescent="0.25">
      <c r="A50" s="57">
        <f t="shared" si="0"/>
        <v>1857660.9292218883</v>
      </c>
      <c r="B50" s="57">
        <f t="shared" si="1"/>
        <v>1848261.116438566</v>
      </c>
      <c r="C50">
        <f t="shared" ca="1" si="11"/>
        <v>2026.5</v>
      </c>
      <c r="D50">
        <v>38</v>
      </c>
      <c r="E50">
        <f t="shared" si="2"/>
        <v>0</v>
      </c>
      <c r="F50" s="40">
        <f t="shared" si="12"/>
        <v>9117.5385543104203</v>
      </c>
      <c r="G50" s="40">
        <f t="shared" si="13"/>
        <v>3015.3257897325343</v>
      </c>
      <c r="H50" s="40">
        <f t="shared" si="14"/>
        <v>12132.864344042955</v>
      </c>
      <c r="I50" s="40">
        <f t="shared" si="15"/>
        <v>11137.806833431219</v>
      </c>
      <c r="J50" s="40">
        <f t="shared" si="16"/>
        <v>232108.5246242923</v>
      </c>
      <c r="L50">
        <v>38</v>
      </c>
      <c r="M50">
        <f t="shared" si="3"/>
        <v>1</v>
      </c>
      <c r="N50" s="40">
        <f t="shared" si="17"/>
        <v>0</v>
      </c>
      <c r="O50" s="40">
        <f t="shared" si="18"/>
        <v>8415</v>
      </c>
      <c r="P50" s="40">
        <f t="shared" si="19"/>
        <v>8415</v>
      </c>
      <c r="Q50" s="40">
        <f t="shared" si="20"/>
        <v>5638.0499999999993</v>
      </c>
      <c r="R50" s="40">
        <f t="shared" si="21"/>
        <v>1122000</v>
      </c>
      <c r="T50">
        <v>38</v>
      </c>
      <c r="U50">
        <f t="shared" si="4"/>
        <v>0</v>
      </c>
      <c r="V50" s="40">
        <f t="shared" si="22"/>
        <v>4865.5684772736204</v>
      </c>
      <c r="W50" s="40">
        <f t="shared" si="23"/>
        <v>2495.0908014577367</v>
      </c>
      <c r="X50" s="40">
        <f t="shared" si="24"/>
        <v>7360.6592787313575</v>
      </c>
      <c r="Y50" s="40">
        <f t="shared" si="25"/>
        <v>6537.2793142503042</v>
      </c>
      <c r="Z50" s="40">
        <f t="shared" si="26"/>
        <v>494152.59181427368</v>
      </c>
      <c r="AB50">
        <v>38</v>
      </c>
      <c r="AC50">
        <f t="shared" si="5"/>
        <v>0</v>
      </c>
      <c r="AD50" s="40">
        <f t="shared" si="27"/>
        <v>4613.0512854277458</v>
      </c>
      <c r="AE50" s="40">
        <f t="shared" si="28"/>
        <v>175.16080085937642</v>
      </c>
      <c r="AF50" s="40">
        <f t="shared" si="29"/>
        <v>4788.2120862871225</v>
      </c>
      <c r="AG50" s="40">
        <f t="shared" si="30"/>
        <v>4730.4090220035287</v>
      </c>
      <c r="AH50" s="40">
        <f t="shared" si="31"/>
        <v>9399.812783322368</v>
      </c>
      <c r="AJ50">
        <v>38</v>
      </c>
      <c r="AK50">
        <f t="shared" si="6"/>
        <v>2</v>
      </c>
      <c r="AL50" s="40">
        <f t="shared" si="32"/>
        <v>0</v>
      </c>
      <c r="AM50" s="40">
        <f t="shared" si="33"/>
        <v>0</v>
      </c>
      <c r="AN50" s="40">
        <f t="shared" si="34"/>
        <v>0</v>
      </c>
      <c r="AO50" s="40">
        <f t="shared" si="35"/>
        <v>0</v>
      </c>
      <c r="AP50" s="40">
        <f t="shared" si="36"/>
        <v>0</v>
      </c>
      <c r="AR50">
        <v>38</v>
      </c>
      <c r="AS50">
        <f t="shared" si="7"/>
        <v>2</v>
      </c>
      <c r="AT50" s="40">
        <f t="shared" si="37"/>
        <v>0</v>
      </c>
      <c r="AU50" s="40">
        <f t="shared" si="38"/>
        <v>0</v>
      </c>
      <c r="AV50" s="40">
        <f t="shared" si="39"/>
        <v>0</v>
      </c>
      <c r="AW50" s="40">
        <f t="shared" si="40"/>
        <v>0</v>
      </c>
      <c r="AX50" s="40">
        <f t="shared" si="41"/>
        <v>0</v>
      </c>
      <c r="AZ50">
        <v>38</v>
      </c>
      <c r="BA50">
        <f t="shared" si="8"/>
        <v>2</v>
      </c>
      <c r="BB50" s="40">
        <f t="shared" si="42"/>
        <v>0</v>
      </c>
      <c r="BC50" s="40">
        <f t="shared" si="43"/>
        <v>0</v>
      </c>
      <c r="BD50" s="40">
        <f t="shared" si="44"/>
        <v>0</v>
      </c>
      <c r="BE50" s="40">
        <f t="shared" si="45"/>
        <v>0</v>
      </c>
      <c r="BF50" s="40">
        <f t="shared" si="46"/>
        <v>0</v>
      </c>
      <c r="BH50">
        <v>38</v>
      </c>
      <c r="BI50">
        <f t="shared" si="9"/>
        <v>2</v>
      </c>
      <c r="BJ50" s="40">
        <f t="shared" si="47"/>
        <v>0</v>
      </c>
      <c r="BK50" s="40">
        <f t="shared" si="48"/>
        <v>0</v>
      </c>
      <c r="BL50" s="40">
        <f t="shared" si="49"/>
        <v>0</v>
      </c>
      <c r="BM50" s="40">
        <f t="shared" si="50"/>
        <v>0</v>
      </c>
      <c r="BN50" s="40">
        <f t="shared" si="51"/>
        <v>0</v>
      </c>
      <c r="BP50">
        <v>38</v>
      </c>
      <c r="BQ50">
        <f t="shared" si="10"/>
        <v>2</v>
      </c>
      <c r="BR50" s="40">
        <f t="shared" si="52"/>
        <v>0</v>
      </c>
      <c r="BS50" s="40">
        <f t="shared" si="53"/>
        <v>0</v>
      </c>
      <c r="BT50" s="40">
        <f t="shared" si="54"/>
        <v>0</v>
      </c>
      <c r="BU50" s="40">
        <f t="shared" si="55"/>
        <v>0</v>
      </c>
      <c r="BV50" s="40">
        <f t="shared" si="56"/>
        <v>0</v>
      </c>
    </row>
    <row r="51" spans="1:74" x14ac:dyDescent="0.25">
      <c r="A51" s="57">
        <f t="shared" si="0"/>
        <v>1838868.8106894933</v>
      </c>
      <c r="B51" s="57">
        <f t="shared" si="1"/>
        <v>1834139.7123326666</v>
      </c>
      <c r="C51">
        <f t="shared" ca="1" si="11"/>
        <v>2026.75</v>
      </c>
      <c r="D51">
        <v>39</v>
      </c>
      <c r="E51">
        <f t="shared" si="2"/>
        <v>0</v>
      </c>
      <c r="F51" s="40">
        <f t="shared" si="12"/>
        <v>9231.5077862393009</v>
      </c>
      <c r="G51" s="40">
        <f t="shared" si="13"/>
        <v>2901.3565578036541</v>
      </c>
      <c r="H51" s="40">
        <f t="shared" si="14"/>
        <v>12132.864344042955</v>
      </c>
      <c r="I51" s="40">
        <f t="shared" si="15"/>
        <v>11175.41667996775</v>
      </c>
      <c r="J51" s="40">
        <f t="shared" si="16"/>
        <v>222877.01683805301</v>
      </c>
      <c r="L51">
        <v>39</v>
      </c>
      <c r="M51">
        <f t="shared" si="3"/>
        <v>1</v>
      </c>
      <c r="N51" s="40">
        <f t="shared" si="17"/>
        <v>0</v>
      </c>
      <c r="O51" s="40">
        <f t="shared" si="18"/>
        <v>8415</v>
      </c>
      <c r="P51" s="40">
        <f t="shared" si="19"/>
        <v>8415</v>
      </c>
      <c r="Q51" s="40">
        <f t="shared" si="20"/>
        <v>5638.0499999999993</v>
      </c>
      <c r="R51" s="40">
        <f t="shared" si="21"/>
        <v>1122000</v>
      </c>
      <c r="T51">
        <v>39</v>
      </c>
      <c r="U51">
        <f t="shared" si="4"/>
        <v>0</v>
      </c>
      <c r="V51" s="40">
        <f t="shared" si="22"/>
        <v>4889.8963196599889</v>
      </c>
      <c r="W51" s="40">
        <f t="shared" si="23"/>
        <v>2470.7629590713686</v>
      </c>
      <c r="X51" s="40">
        <f t="shared" si="24"/>
        <v>7360.6592787313575</v>
      </c>
      <c r="Y51" s="40">
        <f t="shared" si="25"/>
        <v>6545.3075022378061</v>
      </c>
      <c r="Z51" s="40">
        <f t="shared" si="26"/>
        <v>489262.69549461367</v>
      </c>
      <c r="AB51">
        <v>39</v>
      </c>
      <c r="AC51">
        <f t="shared" si="5"/>
        <v>0</v>
      </c>
      <c r="AD51" s="40">
        <f t="shared" si="27"/>
        <v>4670.7144264955932</v>
      </c>
      <c r="AE51" s="40">
        <f t="shared" si="28"/>
        <v>117.4976597915296</v>
      </c>
      <c r="AF51" s="40">
        <f t="shared" si="29"/>
        <v>4788.2120862871225</v>
      </c>
      <c r="AG51" s="40">
        <f t="shared" si="30"/>
        <v>4749.437858555918</v>
      </c>
      <c r="AH51" s="40">
        <f t="shared" si="31"/>
        <v>4729.0983568267748</v>
      </c>
      <c r="AJ51">
        <v>39</v>
      </c>
      <c r="AK51">
        <f t="shared" si="6"/>
        <v>2</v>
      </c>
      <c r="AL51" s="40">
        <f t="shared" si="32"/>
        <v>0</v>
      </c>
      <c r="AM51" s="40">
        <f t="shared" si="33"/>
        <v>0</v>
      </c>
      <c r="AN51" s="40">
        <f t="shared" si="34"/>
        <v>0</v>
      </c>
      <c r="AO51" s="40">
        <f t="shared" si="35"/>
        <v>0</v>
      </c>
      <c r="AP51" s="40">
        <f t="shared" si="36"/>
        <v>0</v>
      </c>
      <c r="AR51">
        <v>39</v>
      </c>
      <c r="AS51">
        <f t="shared" si="7"/>
        <v>2</v>
      </c>
      <c r="AT51" s="40">
        <f t="shared" si="37"/>
        <v>0</v>
      </c>
      <c r="AU51" s="40">
        <f t="shared" si="38"/>
        <v>0</v>
      </c>
      <c r="AV51" s="40">
        <f t="shared" si="39"/>
        <v>0</v>
      </c>
      <c r="AW51" s="40">
        <f t="shared" si="40"/>
        <v>0</v>
      </c>
      <c r="AX51" s="40">
        <f t="shared" si="41"/>
        <v>0</v>
      </c>
      <c r="AZ51">
        <v>39</v>
      </c>
      <c r="BA51">
        <f t="shared" si="8"/>
        <v>2</v>
      </c>
      <c r="BB51" s="40">
        <f t="shared" si="42"/>
        <v>0</v>
      </c>
      <c r="BC51" s="40">
        <f t="shared" si="43"/>
        <v>0</v>
      </c>
      <c r="BD51" s="40">
        <f t="shared" si="44"/>
        <v>0</v>
      </c>
      <c r="BE51" s="40">
        <f t="shared" si="45"/>
        <v>0</v>
      </c>
      <c r="BF51" s="40">
        <f t="shared" si="46"/>
        <v>0</v>
      </c>
      <c r="BH51">
        <v>39</v>
      </c>
      <c r="BI51">
        <f t="shared" si="9"/>
        <v>2</v>
      </c>
      <c r="BJ51" s="40">
        <f t="shared" si="47"/>
        <v>0</v>
      </c>
      <c r="BK51" s="40">
        <f t="shared" si="48"/>
        <v>0</v>
      </c>
      <c r="BL51" s="40">
        <f t="shared" si="49"/>
        <v>0</v>
      </c>
      <c r="BM51" s="40">
        <f t="shared" si="50"/>
        <v>0</v>
      </c>
      <c r="BN51" s="40">
        <f t="shared" si="51"/>
        <v>0</v>
      </c>
      <c r="BP51">
        <v>39</v>
      </c>
      <c r="BQ51">
        <f t="shared" si="10"/>
        <v>2</v>
      </c>
      <c r="BR51" s="40">
        <f t="shared" si="52"/>
        <v>0</v>
      </c>
      <c r="BS51" s="40">
        <f t="shared" si="53"/>
        <v>0</v>
      </c>
      <c r="BT51" s="40">
        <f t="shared" si="54"/>
        <v>0</v>
      </c>
      <c r="BU51" s="40">
        <f t="shared" si="55"/>
        <v>0</v>
      </c>
      <c r="BV51" s="40">
        <f t="shared" si="56"/>
        <v>0</v>
      </c>
    </row>
    <row r="52" spans="1:74" x14ac:dyDescent="0.25">
      <c r="A52" s="57">
        <f t="shared" si="0"/>
        <v>1819878.464897841</v>
      </c>
      <c r="B52" s="57">
        <f t="shared" si="1"/>
        <v>1819878.464897841</v>
      </c>
      <c r="C52">
        <f t="shared" ca="1" si="11"/>
        <v>2027</v>
      </c>
      <c r="D52">
        <v>40</v>
      </c>
      <c r="E52">
        <f t="shared" si="2"/>
        <v>0</v>
      </c>
      <c r="F52" s="40">
        <f t="shared" si="12"/>
        <v>9346.9016335672932</v>
      </c>
      <c r="G52" s="40">
        <f t="shared" si="13"/>
        <v>2785.9627104756628</v>
      </c>
      <c r="H52" s="40">
        <f t="shared" si="14"/>
        <v>12132.864344042955</v>
      </c>
      <c r="I52" s="40">
        <f t="shared" si="15"/>
        <v>11213.496649585986</v>
      </c>
      <c r="J52" s="40">
        <f t="shared" si="16"/>
        <v>213530.11520448572</v>
      </c>
      <c r="L52">
        <v>40</v>
      </c>
      <c r="M52">
        <f t="shared" si="3"/>
        <v>1</v>
      </c>
      <c r="N52" s="40">
        <f t="shared" si="17"/>
        <v>0</v>
      </c>
      <c r="O52" s="40">
        <f t="shared" si="18"/>
        <v>8415</v>
      </c>
      <c r="P52" s="40">
        <f t="shared" si="19"/>
        <v>8415</v>
      </c>
      <c r="Q52" s="40">
        <f t="shared" si="20"/>
        <v>5638.0499999999993</v>
      </c>
      <c r="R52" s="40">
        <f t="shared" si="21"/>
        <v>1122000</v>
      </c>
      <c r="T52">
        <v>40</v>
      </c>
      <c r="U52">
        <f t="shared" si="4"/>
        <v>0</v>
      </c>
      <c r="V52" s="40">
        <f t="shared" si="22"/>
        <v>4914.3458012582887</v>
      </c>
      <c r="W52" s="40">
        <f t="shared" si="23"/>
        <v>2446.3134774730684</v>
      </c>
      <c r="X52" s="40">
        <f t="shared" si="24"/>
        <v>7360.6592787313575</v>
      </c>
      <c r="Y52" s="40">
        <f t="shared" si="25"/>
        <v>6553.3758311652446</v>
      </c>
      <c r="Z52" s="40">
        <f t="shared" si="26"/>
        <v>484348.34969335538</v>
      </c>
      <c r="AB52">
        <v>40</v>
      </c>
      <c r="AC52">
        <f t="shared" si="5"/>
        <v>0</v>
      </c>
      <c r="AD52" s="40">
        <f t="shared" si="27"/>
        <v>4729.0983568267875</v>
      </c>
      <c r="AE52" s="40">
        <f t="shared" si="28"/>
        <v>59.113729460334689</v>
      </c>
      <c r="AF52" s="40">
        <f t="shared" si="29"/>
        <v>4788.2120862871225</v>
      </c>
      <c r="AG52" s="40">
        <f t="shared" si="30"/>
        <v>4768.7045555652121</v>
      </c>
      <c r="AH52" s="40">
        <f t="shared" si="31"/>
        <v>-1.2732925824820995E-11</v>
      </c>
      <c r="AJ52">
        <v>40</v>
      </c>
      <c r="AK52">
        <f t="shared" si="6"/>
        <v>2</v>
      </c>
      <c r="AL52" s="40">
        <f t="shared" si="32"/>
        <v>0</v>
      </c>
      <c r="AM52" s="40">
        <f t="shared" si="33"/>
        <v>0</v>
      </c>
      <c r="AN52" s="40">
        <f t="shared" si="34"/>
        <v>0</v>
      </c>
      <c r="AO52" s="40">
        <f t="shared" si="35"/>
        <v>0</v>
      </c>
      <c r="AP52" s="40">
        <f t="shared" si="36"/>
        <v>0</v>
      </c>
      <c r="AR52">
        <v>40</v>
      </c>
      <c r="AS52">
        <f t="shared" si="7"/>
        <v>2</v>
      </c>
      <c r="AT52" s="40">
        <f t="shared" si="37"/>
        <v>0</v>
      </c>
      <c r="AU52" s="40">
        <f t="shared" si="38"/>
        <v>0</v>
      </c>
      <c r="AV52" s="40">
        <f t="shared" si="39"/>
        <v>0</v>
      </c>
      <c r="AW52" s="40">
        <f t="shared" si="40"/>
        <v>0</v>
      </c>
      <c r="AX52" s="40">
        <f t="shared" si="41"/>
        <v>0</v>
      </c>
      <c r="AZ52">
        <v>40</v>
      </c>
      <c r="BA52">
        <f t="shared" si="8"/>
        <v>2</v>
      </c>
      <c r="BB52" s="40">
        <f t="shared" si="42"/>
        <v>0</v>
      </c>
      <c r="BC52" s="40">
        <f t="shared" si="43"/>
        <v>0</v>
      </c>
      <c r="BD52" s="40">
        <f t="shared" si="44"/>
        <v>0</v>
      </c>
      <c r="BE52" s="40">
        <f t="shared" si="45"/>
        <v>0</v>
      </c>
      <c r="BF52" s="40">
        <f t="shared" si="46"/>
        <v>0</v>
      </c>
      <c r="BH52">
        <v>40</v>
      </c>
      <c r="BI52">
        <f t="shared" si="9"/>
        <v>2</v>
      </c>
      <c r="BJ52" s="40">
        <f t="shared" si="47"/>
        <v>0</v>
      </c>
      <c r="BK52" s="40">
        <f t="shared" si="48"/>
        <v>0</v>
      </c>
      <c r="BL52" s="40">
        <f t="shared" si="49"/>
        <v>0</v>
      </c>
      <c r="BM52" s="40">
        <f t="shared" si="50"/>
        <v>0</v>
      </c>
      <c r="BN52" s="40">
        <f t="shared" si="51"/>
        <v>0</v>
      </c>
      <c r="BP52">
        <v>40</v>
      </c>
      <c r="BQ52">
        <f t="shared" si="10"/>
        <v>2</v>
      </c>
      <c r="BR52" s="40">
        <f t="shared" si="52"/>
        <v>0</v>
      </c>
      <c r="BS52" s="40">
        <f t="shared" si="53"/>
        <v>0</v>
      </c>
      <c r="BT52" s="40">
        <f t="shared" si="54"/>
        <v>0</v>
      </c>
      <c r="BU52" s="40">
        <f t="shared" si="55"/>
        <v>0</v>
      </c>
      <c r="BV52" s="40">
        <f t="shared" si="56"/>
        <v>0</v>
      </c>
    </row>
    <row r="53" spans="1:74" x14ac:dyDescent="0.25">
      <c r="A53" s="57">
        <f t="shared" si="0"/>
        <v>1795189.07647401</v>
      </c>
      <c r="B53" s="57">
        <f t="shared" si="1"/>
        <v>1795189.07647401</v>
      </c>
      <c r="C53">
        <f t="shared" ca="1" si="11"/>
        <v>2027.25</v>
      </c>
      <c r="D53">
        <v>41</v>
      </c>
      <c r="E53">
        <f t="shared" si="2"/>
        <v>0</v>
      </c>
      <c r="F53" s="40">
        <f t="shared" si="12"/>
        <v>9463.7379039868829</v>
      </c>
      <c r="G53" s="40">
        <f t="shared" si="13"/>
        <v>2669.1264400560717</v>
      </c>
      <c r="H53" s="40">
        <f t="shared" si="14"/>
        <v>12132.864344042955</v>
      </c>
      <c r="I53" s="40">
        <f t="shared" si="15"/>
        <v>11252.052618824451</v>
      </c>
      <c r="J53" s="40">
        <f t="shared" si="16"/>
        <v>204066.37730049883</v>
      </c>
      <c r="L53">
        <v>41</v>
      </c>
      <c r="M53">
        <f t="shared" si="3"/>
        <v>0</v>
      </c>
      <c r="N53" s="40">
        <f t="shared" si="17"/>
        <v>10286.73298957961</v>
      </c>
      <c r="O53" s="40">
        <f t="shared" si="18"/>
        <v>8415</v>
      </c>
      <c r="P53" s="40">
        <f t="shared" si="19"/>
        <v>18701.73298957961</v>
      </c>
      <c r="Q53" s="40">
        <f t="shared" si="20"/>
        <v>15924.782989579609</v>
      </c>
      <c r="R53" s="40">
        <f t="shared" si="21"/>
        <v>1111713.2670104203</v>
      </c>
      <c r="T53">
        <v>41</v>
      </c>
      <c r="U53">
        <f t="shared" si="4"/>
        <v>0</v>
      </c>
      <c r="V53" s="40">
        <f t="shared" si="22"/>
        <v>4938.9175302645799</v>
      </c>
      <c r="W53" s="40">
        <f t="shared" si="23"/>
        <v>2421.7417484667772</v>
      </c>
      <c r="X53" s="40">
        <f t="shared" si="24"/>
        <v>7360.6592787313575</v>
      </c>
      <c r="Y53" s="40">
        <f t="shared" si="25"/>
        <v>6561.4845017373209</v>
      </c>
      <c r="Z53" s="40">
        <f t="shared" si="26"/>
        <v>479409.43216309079</v>
      </c>
      <c r="AB53">
        <v>41</v>
      </c>
      <c r="AC53">
        <f t="shared" si="5"/>
        <v>2</v>
      </c>
      <c r="AD53" s="40">
        <f t="shared" si="27"/>
        <v>0</v>
      </c>
      <c r="AE53" s="40">
        <f t="shared" si="28"/>
        <v>-1.5916157281026246E-13</v>
      </c>
      <c r="AF53" s="40">
        <f t="shared" si="29"/>
        <v>0</v>
      </c>
      <c r="AG53" s="40">
        <f t="shared" si="30"/>
        <v>5.2523319027386615E-14</v>
      </c>
      <c r="AH53" s="40">
        <f t="shared" si="31"/>
        <v>-1.2732925824820995E-11</v>
      </c>
      <c r="AJ53">
        <v>41</v>
      </c>
      <c r="AK53">
        <f t="shared" si="6"/>
        <v>2</v>
      </c>
      <c r="AL53" s="40">
        <f t="shared" si="32"/>
        <v>0</v>
      </c>
      <c r="AM53" s="40">
        <f t="shared" si="33"/>
        <v>0</v>
      </c>
      <c r="AN53" s="40">
        <f t="shared" si="34"/>
        <v>0</v>
      </c>
      <c r="AO53" s="40">
        <f t="shared" si="35"/>
        <v>0</v>
      </c>
      <c r="AP53" s="40">
        <f t="shared" si="36"/>
        <v>0</v>
      </c>
      <c r="AR53">
        <v>41</v>
      </c>
      <c r="AS53">
        <f t="shared" si="7"/>
        <v>2</v>
      </c>
      <c r="AT53" s="40">
        <f t="shared" si="37"/>
        <v>0</v>
      </c>
      <c r="AU53" s="40">
        <f t="shared" si="38"/>
        <v>0</v>
      </c>
      <c r="AV53" s="40">
        <f t="shared" si="39"/>
        <v>0</v>
      </c>
      <c r="AW53" s="40">
        <f t="shared" si="40"/>
        <v>0</v>
      </c>
      <c r="AX53" s="40">
        <f t="shared" si="41"/>
        <v>0</v>
      </c>
      <c r="AZ53">
        <v>41</v>
      </c>
      <c r="BA53">
        <f t="shared" si="8"/>
        <v>2</v>
      </c>
      <c r="BB53" s="40">
        <f t="shared" si="42"/>
        <v>0</v>
      </c>
      <c r="BC53" s="40">
        <f t="shared" si="43"/>
        <v>0</v>
      </c>
      <c r="BD53" s="40">
        <f t="shared" si="44"/>
        <v>0</v>
      </c>
      <c r="BE53" s="40">
        <f t="shared" si="45"/>
        <v>0</v>
      </c>
      <c r="BF53" s="40">
        <f t="shared" si="46"/>
        <v>0</v>
      </c>
      <c r="BH53">
        <v>41</v>
      </c>
      <c r="BI53">
        <f t="shared" si="9"/>
        <v>2</v>
      </c>
      <c r="BJ53" s="40">
        <f t="shared" si="47"/>
        <v>0</v>
      </c>
      <c r="BK53" s="40">
        <f t="shared" si="48"/>
        <v>0</v>
      </c>
      <c r="BL53" s="40">
        <f t="shared" si="49"/>
        <v>0</v>
      </c>
      <c r="BM53" s="40">
        <f t="shared" si="50"/>
        <v>0</v>
      </c>
      <c r="BN53" s="40">
        <f t="shared" si="51"/>
        <v>0</v>
      </c>
      <c r="BP53">
        <v>41</v>
      </c>
      <c r="BQ53">
        <f t="shared" si="10"/>
        <v>2</v>
      </c>
      <c r="BR53" s="40">
        <f t="shared" si="52"/>
        <v>0</v>
      </c>
      <c r="BS53" s="40">
        <f t="shared" si="53"/>
        <v>0</v>
      </c>
      <c r="BT53" s="40">
        <f t="shared" si="54"/>
        <v>0</v>
      </c>
      <c r="BU53" s="40">
        <f t="shared" si="55"/>
        <v>0</v>
      </c>
      <c r="BV53" s="40">
        <f t="shared" si="56"/>
        <v>0</v>
      </c>
    </row>
    <row r="54" spans="1:74" x14ac:dyDescent="0.25">
      <c r="A54" s="57">
        <f t="shared" si="0"/>
        <v>1770279.5462413058</v>
      </c>
      <c r="B54" s="57">
        <f t="shared" si="1"/>
        <v>1770279.5462413058</v>
      </c>
      <c r="C54">
        <f t="shared" ca="1" si="11"/>
        <v>2027.5</v>
      </c>
      <c r="D54">
        <v>42</v>
      </c>
      <c r="E54">
        <f t="shared" si="2"/>
        <v>0</v>
      </c>
      <c r="F54" s="40">
        <f t="shared" si="12"/>
        <v>9582.0346277867193</v>
      </c>
      <c r="G54" s="40">
        <f t="shared" si="13"/>
        <v>2550.8297162562358</v>
      </c>
      <c r="H54" s="40">
        <f t="shared" si="14"/>
        <v>12132.864344042955</v>
      </c>
      <c r="I54" s="40">
        <f t="shared" si="15"/>
        <v>11291.090537678398</v>
      </c>
      <c r="J54" s="40">
        <f t="shared" si="16"/>
        <v>194484.34267271211</v>
      </c>
      <c r="L54">
        <v>42</v>
      </c>
      <c r="M54">
        <f t="shared" si="3"/>
        <v>0</v>
      </c>
      <c r="N54" s="40">
        <f t="shared" si="17"/>
        <v>10363.883487001458</v>
      </c>
      <c r="O54" s="40">
        <f t="shared" si="18"/>
        <v>8337.8495025781522</v>
      </c>
      <c r="P54" s="40">
        <f t="shared" si="19"/>
        <v>18701.73298957961</v>
      </c>
      <c r="Q54" s="40">
        <f t="shared" si="20"/>
        <v>15950.242653728819</v>
      </c>
      <c r="R54" s="40">
        <f t="shared" si="21"/>
        <v>1101349.3835234188</v>
      </c>
      <c r="T54">
        <v>42</v>
      </c>
      <c r="U54">
        <f t="shared" si="4"/>
        <v>0</v>
      </c>
      <c r="V54" s="40">
        <f t="shared" si="22"/>
        <v>4963.6121179159036</v>
      </c>
      <c r="W54" s="40">
        <f t="shared" si="23"/>
        <v>2397.0471608154539</v>
      </c>
      <c r="X54" s="40">
        <f t="shared" si="24"/>
        <v>7360.6592787313575</v>
      </c>
      <c r="Y54" s="40">
        <f t="shared" si="25"/>
        <v>6569.6337156622576</v>
      </c>
      <c r="Z54" s="40">
        <f t="shared" si="26"/>
        <v>474445.82004517491</v>
      </c>
      <c r="AB54">
        <v>42</v>
      </c>
      <c r="AC54">
        <f t="shared" si="5"/>
        <v>2</v>
      </c>
      <c r="AD54" s="40">
        <f t="shared" si="27"/>
        <v>0</v>
      </c>
      <c r="AE54" s="40">
        <f t="shared" si="28"/>
        <v>-1.5916157281026246E-13</v>
      </c>
      <c r="AF54" s="40">
        <f t="shared" si="29"/>
        <v>0</v>
      </c>
      <c r="AG54" s="40">
        <f t="shared" si="30"/>
        <v>5.2523319027386615E-14</v>
      </c>
      <c r="AH54" s="40">
        <f t="shared" si="31"/>
        <v>-1.2732925824820995E-11</v>
      </c>
      <c r="AJ54">
        <v>42</v>
      </c>
      <c r="AK54">
        <f t="shared" si="6"/>
        <v>2</v>
      </c>
      <c r="AL54" s="40">
        <f t="shared" si="32"/>
        <v>0</v>
      </c>
      <c r="AM54" s="40">
        <f t="shared" si="33"/>
        <v>0</v>
      </c>
      <c r="AN54" s="40">
        <f t="shared" si="34"/>
        <v>0</v>
      </c>
      <c r="AO54" s="40">
        <f t="shared" si="35"/>
        <v>0</v>
      </c>
      <c r="AP54" s="40">
        <f t="shared" si="36"/>
        <v>0</v>
      </c>
      <c r="AR54">
        <v>42</v>
      </c>
      <c r="AS54">
        <f t="shared" si="7"/>
        <v>2</v>
      </c>
      <c r="AT54" s="40">
        <f t="shared" si="37"/>
        <v>0</v>
      </c>
      <c r="AU54" s="40">
        <f t="shared" si="38"/>
        <v>0</v>
      </c>
      <c r="AV54" s="40">
        <f t="shared" si="39"/>
        <v>0</v>
      </c>
      <c r="AW54" s="40">
        <f t="shared" si="40"/>
        <v>0</v>
      </c>
      <c r="AX54" s="40">
        <f t="shared" si="41"/>
        <v>0</v>
      </c>
      <c r="AZ54">
        <v>42</v>
      </c>
      <c r="BA54">
        <f t="shared" si="8"/>
        <v>2</v>
      </c>
      <c r="BB54" s="40">
        <f t="shared" si="42"/>
        <v>0</v>
      </c>
      <c r="BC54" s="40">
        <f t="shared" si="43"/>
        <v>0</v>
      </c>
      <c r="BD54" s="40">
        <f t="shared" si="44"/>
        <v>0</v>
      </c>
      <c r="BE54" s="40">
        <f t="shared" si="45"/>
        <v>0</v>
      </c>
      <c r="BF54" s="40">
        <f t="shared" si="46"/>
        <v>0</v>
      </c>
      <c r="BH54">
        <v>42</v>
      </c>
      <c r="BI54">
        <f t="shared" si="9"/>
        <v>2</v>
      </c>
      <c r="BJ54" s="40">
        <f t="shared" si="47"/>
        <v>0</v>
      </c>
      <c r="BK54" s="40">
        <f t="shared" si="48"/>
        <v>0</v>
      </c>
      <c r="BL54" s="40">
        <f t="shared" si="49"/>
        <v>0</v>
      </c>
      <c r="BM54" s="40">
        <f t="shared" si="50"/>
        <v>0</v>
      </c>
      <c r="BN54" s="40">
        <f t="shared" si="51"/>
        <v>0</v>
      </c>
      <c r="BP54">
        <v>42</v>
      </c>
      <c r="BQ54">
        <f t="shared" si="10"/>
        <v>2</v>
      </c>
      <c r="BR54" s="40">
        <f t="shared" si="52"/>
        <v>0</v>
      </c>
      <c r="BS54" s="40">
        <f t="shared" si="53"/>
        <v>0</v>
      </c>
      <c r="BT54" s="40">
        <f t="shared" si="54"/>
        <v>0</v>
      </c>
      <c r="BU54" s="40">
        <f t="shared" si="55"/>
        <v>0</v>
      </c>
      <c r="BV54" s="40">
        <f t="shared" si="56"/>
        <v>0</v>
      </c>
    </row>
    <row r="55" spans="1:74" x14ac:dyDescent="0.25">
      <c r="A55" s="57">
        <f t="shared" si="0"/>
        <v>1745147.6933890125</v>
      </c>
      <c r="B55" s="57">
        <f t="shared" si="1"/>
        <v>1745147.6933890125</v>
      </c>
      <c r="C55">
        <f t="shared" ca="1" si="11"/>
        <v>2027.75</v>
      </c>
      <c r="D55">
        <v>43</v>
      </c>
      <c r="E55">
        <f t="shared" si="2"/>
        <v>0</v>
      </c>
      <c r="F55" s="40">
        <f t="shared" si="12"/>
        <v>9701.810060634054</v>
      </c>
      <c r="G55" s="40">
        <f t="shared" si="13"/>
        <v>2431.0542834089015</v>
      </c>
      <c r="H55" s="40">
        <f t="shared" si="14"/>
        <v>12132.864344042955</v>
      </c>
      <c r="I55" s="40">
        <f t="shared" si="15"/>
        <v>11330.616430518017</v>
      </c>
      <c r="J55" s="40">
        <f t="shared" si="16"/>
        <v>184782.53261207807</v>
      </c>
      <c r="L55">
        <v>43</v>
      </c>
      <c r="M55">
        <f t="shared" si="3"/>
        <v>0</v>
      </c>
      <c r="N55" s="40">
        <f t="shared" si="17"/>
        <v>10441.61261315397</v>
      </c>
      <c r="O55" s="40">
        <f t="shared" si="18"/>
        <v>8260.1203764256406</v>
      </c>
      <c r="P55" s="40">
        <f t="shared" si="19"/>
        <v>18701.73298957961</v>
      </c>
      <c r="Q55" s="40">
        <f t="shared" si="20"/>
        <v>15975.893265359149</v>
      </c>
      <c r="R55" s="40">
        <f t="shared" si="21"/>
        <v>1090907.7709102649</v>
      </c>
      <c r="T55">
        <v>43</v>
      </c>
      <c r="U55">
        <f t="shared" si="4"/>
        <v>0</v>
      </c>
      <c r="V55" s="40">
        <f t="shared" si="22"/>
        <v>4988.4301785054831</v>
      </c>
      <c r="W55" s="40">
        <f t="shared" si="23"/>
        <v>2372.2291002258748</v>
      </c>
      <c r="X55" s="40">
        <f t="shared" si="24"/>
        <v>7360.6592787313575</v>
      </c>
      <c r="Y55" s="40">
        <f t="shared" si="25"/>
        <v>6577.8236756568185</v>
      </c>
      <c r="Z55" s="40">
        <f t="shared" si="26"/>
        <v>469457.38986666943</v>
      </c>
      <c r="AB55">
        <v>43</v>
      </c>
      <c r="AC55">
        <f t="shared" si="5"/>
        <v>2</v>
      </c>
      <c r="AD55" s="40">
        <f t="shared" si="27"/>
        <v>0</v>
      </c>
      <c r="AE55" s="40">
        <f t="shared" si="28"/>
        <v>-1.5916157281026246E-13</v>
      </c>
      <c r="AF55" s="40">
        <f t="shared" si="29"/>
        <v>0</v>
      </c>
      <c r="AG55" s="40">
        <f t="shared" si="30"/>
        <v>5.2523319027386615E-14</v>
      </c>
      <c r="AH55" s="40">
        <f t="shared" si="31"/>
        <v>-1.2732925824820995E-11</v>
      </c>
      <c r="AJ55">
        <v>43</v>
      </c>
      <c r="AK55">
        <f t="shared" si="6"/>
        <v>2</v>
      </c>
      <c r="AL55" s="40">
        <f t="shared" si="32"/>
        <v>0</v>
      </c>
      <c r="AM55" s="40">
        <f t="shared" si="33"/>
        <v>0</v>
      </c>
      <c r="AN55" s="40">
        <f t="shared" si="34"/>
        <v>0</v>
      </c>
      <c r="AO55" s="40">
        <f t="shared" si="35"/>
        <v>0</v>
      </c>
      <c r="AP55" s="40">
        <f t="shared" si="36"/>
        <v>0</v>
      </c>
      <c r="AR55">
        <v>43</v>
      </c>
      <c r="AS55">
        <f t="shared" si="7"/>
        <v>2</v>
      </c>
      <c r="AT55" s="40">
        <f t="shared" si="37"/>
        <v>0</v>
      </c>
      <c r="AU55" s="40">
        <f t="shared" si="38"/>
        <v>0</v>
      </c>
      <c r="AV55" s="40">
        <f t="shared" si="39"/>
        <v>0</v>
      </c>
      <c r="AW55" s="40">
        <f t="shared" si="40"/>
        <v>0</v>
      </c>
      <c r="AX55" s="40">
        <f t="shared" si="41"/>
        <v>0</v>
      </c>
      <c r="AZ55">
        <v>43</v>
      </c>
      <c r="BA55">
        <f t="shared" si="8"/>
        <v>2</v>
      </c>
      <c r="BB55" s="40">
        <f t="shared" si="42"/>
        <v>0</v>
      </c>
      <c r="BC55" s="40">
        <f t="shared" si="43"/>
        <v>0</v>
      </c>
      <c r="BD55" s="40">
        <f t="shared" si="44"/>
        <v>0</v>
      </c>
      <c r="BE55" s="40">
        <f t="shared" si="45"/>
        <v>0</v>
      </c>
      <c r="BF55" s="40">
        <f t="shared" si="46"/>
        <v>0</v>
      </c>
      <c r="BH55">
        <v>43</v>
      </c>
      <c r="BI55">
        <f t="shared" si="9"/>
        <v>2</v>
      </c>
      <c r="BJ55" s="40">
        <f t="shared" si="47"/>
        <v>0</v>
      </c>
      <c r="BK55" s="40">
        <f t="shared" si="48"/>
        <v>0</v>
      </c>
      <c r="BL55" s="40">
        <f t="shared" si="49"/>
        <v>0</v>
      </c>
      <c r="BM55" s="40">
        <f t="shared" si="50"/>
        <v>0</v>
      </c>
      <c r="BN55" s="40">
        <f t="shared" si="51"/>
        <v>0</v>
      </c>
      <c r="BP55">
        <v>43</v>
      </c>
      <c r="BQ55">
        <f t="shared" si="10"/>
        <v>2</v>
      </c>
      <c r="BR55" s="40">
        <f t="shared" si="52"/>
        <v>0</v>
      </c>
      <c r="BS55" s="40">
        <f t="shared" si="53"/>
        <v>0</v>
      </c>
      <c r="BT55" s="40">
        <f t="shared" si="54"/>
        <v>0</v>
      </c>
      <c r="BU55" s="40">
        <f t="shared" si="55"/>
        <v>0</v>
      </c>
      <c r="BV55" s="40">
        <f t="shared" si="56"/>
        <v>0</v>
      </c>
    </row>
    <row r="56" spans="1:74" x14ac:dyDescent="0.25">
      <c r="A56" s="57">
        <f t="shared" si="0"/>
        <v>1719791.3136654696</v>
      </c>
      <c r="B56" s="57">
        <f t="shared" si="1"/>
        <v>1719791.3136654696</v>
      </c>
      <c r="C56">
        <f t="shared" ca="1" si="11"/>
        <v>2028</v>
      </c>
      <c r="D56">
        <v>44</v>
      </c>
      <c r="E56">
        <f t="shared" si="2"/>
        <v>0</v>
      </c>
      <c r="F56" s="40">
        <f t="shared" si="12"/>
        <v>9823.0826863919792</v>
      </c>
      <c r="G56" s="40">
        <f t="shared" si="13"/>
        <v>2309.7816576509758</v>
      </c>
      <c r="H56" s="40">
        <f t="shared" si="14"/>
        <v>12132.864344042955</v>
      </c>
      <c r="I56" s="40">
        <f t="shared" si="15"/>
        <v>11370.636397018134</v>
      </c>
      <c r="J56" s="40">
        <f t="shared" si="16"/>
        <v>174959.44992568609</v>
      </c>
      <c r="L56">
        <v>44</v>
      </c>
      <c r="M56">
        <f t="shared" si="3"/>
        <v>0</v>
      </c>
      <c r="N56" s="40">
        <f t="shared" si="17"/>
        <v>10519.924707752623</v>
      </c>
      <c r="O56" s="40">
        <f t="shared" si="18"/>
        <v>8181.8082818269868</v>
      </c>
      <c r="P56" s="40">
        <f t="shared" si="19"/>
        <v>18701.73298957961</v>
      </c>
      <c r="Q56" s="40">
        <f t="shared" si="20"/>
        <v>16001.736256576703</v>
      </c>
      <c r="R56" s="40">
        <f t="shared" si="21"/>
        <v>1080387.8462025123</v>
      </c>
      <c r="T56">
        <v>44</v>
      </c>
      <c r="U56">
        <f t="shared" si="4"/>
        <v>0</v>
      </c>
      <c r="V56" s="40">
        <f t="shared" si="22"/>
        <v>5013.3723293980102</v>
      </c>
      <c r="W56" s="40">
        <f t="shared" si="23"/>
        <v>2347.2869493333474</v>
      </c>
      <c r="X56" s="40">
        <f t="shared" si="24"/>
        <v>7360.6592787313575</v>
      </c>
      <c r="Y56" s="40">
        <f t="shared" si="25"/>
        <v>6586.054585451353</v>
      </c>
      <c r="Z56" s="40">
        <f t="shared" si="26"/>
        <v>464444.01753727143</v>
      </c>
      <c r="AB56">
        <v>44</v>
      </c>
      <c r="AC56">
        <f t="shared" si="5"/>
        <v>2</v>
      </c>
      <c r="AD56" s="40">
        <f t="shared" si="27"/>
        <v>0</v>
      </c>
      <c r="AE56" s="40">
        <f t="shared" si="28"/>
        <v>-1.5916157281026246E-13</v>
      </c>
      <c r="AF56" s="40">
        <f t="shared" si="29"/>
        <v>0</v>
      </c>
      <c r="AG56" s="40">
        <f t="shared" si="30"/>
        <v>5.2523319027386615E-14</v>
      </c>
      <c r="AH56" s="40">
        <f t="shared" si="31"/>
        <v>-1.2732925824820995E-11</v>
      </c>
      <c r="AJ56">
        <v>44</v>
      </c>
      <c r="AK56">
        <f t="shared" si="6"/>
        <v>2</v>
      </c>
      <c r="AL56" s="40">
        <f t="shared" si="32"/>
        <v>0</v>
      </c>
      <c r="AM56" s="40">
        <f t="shared" si="33"/>
        <v>0</v>
      </c>
      <c r="AN56" s="40">
        <f t="shared" si="34"/>
        <v>0</v>
      </c>
      <c r="AO56" s="40">
        <f t="shared" si="35"/>
        <v>0</v>
      </c>
      <c r="AP56" s="40">
        <f t="shared" si="36"/>
        <v>0</v>
      </c>
      <c r="AR56">
        <v>44</v>
      </c>
      <c r="AS56">
        <f t="shared" si="7"/>
        <v>2</v>
      </c>
      <c r="AT56" s="40">
        <f t="shared" si="37"/>
        <v>0</v>
      </c>
      <c r="AU56" s="40">
        <f t="shared" si="38"/>
        <v>0</v>
      </c>
      <c r="AV56" s="40">
        <f t="shared" si="39"/>
        <v>0</v>
      </c>
      <c r="AW56" s="40">
        <f t="shared" si="40"/>
        <v>0</v>
      </c>
      <c r="AX56" s="40">
        <f t="shared" si="41"/>
        <v>0</v>
      </c>
      <c r="AZ56">
        <v>44</v>
      </c>
      <c r="BA56">
        <f t="shared" si="8"/>
        <v>2</v>
      </c>
      <c r="BB56" s="40">
        <f t="shared" si="42"/>
        <v>0</v>
      </c>
      <c r="BC56" s="40">
        <f t="shared" si="43"/>
        <v>0</v>
      </c>
      <c r="BD56" s="40">
        <f t="shared" si="44"/>
        <v>0</v>
      </c>
      <c r="BE56" s="40">
        <f t="shared" si="45"/>
        <v>0</v>
      </c>
      <c r="BF56" s="40">
        <f t="shared" si="46"/>
        <v>0</v>
      </c>
      <c r="BH56">
        <v>44</v>
      </c>
      <c r="BI56">
        <f t="shared" si="9"/>
        <v>2</v>
      </c>
      <c r="BJ56" s="40">
        <f t="shared" si="47"/>
        <v>0</v>
      </c>
      <c r="BK56" s="40">
        <f t="shared" si="48"/>
        <v>0</v>
      </c>
      <c r="BL56" s="40">
        <f t="shared" si="49"/>
        <v>0</v>
      </c>
      <c r="BM56" s="40">
        <f t="shared" si="50"/>
        <v>0</v>
      </c>
      <c r="BN56" s="40">
        <f t="shared" si="51"/>
        <v>0</v>
      </c>
      <c r="BP56">
        <v>44</v>
      </c>
      <c r="BQ56">
        <f t="shared" si="10"/>
        <v>2</v>
      </c>
      <c r="BR56" s="40">
        <f t="shared" si="52"/>
        <v>0</v>
      </c>
      <c r="BS56" s="40">
        <f t="shared" si="53"/>
        <v>0</v>
      </c>
      <c r="BT56" s="40">
        <f t="shared" si="54"/>
        <v>0</v>
      </c>
      <c r="BU56" s="40">
        <f t="shared" si="55"/>
        <v>0</v>
      </c>
      <c r="BV56" s="40">
        <f t="shared" si="56"/>
        <v>0</v>
      </c>
    </row>
    <row r="57" spans="1:74" x14ac:dyDescent="0.25">
      <c r="A57" s="57">
        <f t="shared" si="0"/>
        <v>1694208.1791113922</v>
      </c>
      <c r="B57" s="57">
        <f t="shared" si="1"/>
        <v>1694208.1791113922</v>
      </c>
      <c r="C57">
        <f t="shared" ca="1" si="11"/>
        <v>2028.25</v>
      </c>
      <c r="D57">
        <v>45</v>
      </c>
      <c r="E57">
        <f t="shared" si="2"/>
        <v>0</v>
      </c>
      <c r="F57" s="40">
        <f t="shared" si="12"/>
        <v>9945.8712199718793</v>
      </c>
      <c r="G57" s="40">
        <f t="shared" si="13"/>
        <v>2186.9931240710762</v>
      </c>
      <c r="H57" s="40">
        <f t="shared" si="14"/>
        <v>12132.864344042955</v>
      </c>
      <c r="I57" s="40">
        <f t="shared" si="15"/>
        <v>11411.1566130995</v>
      </c>
      <c r="J57" s="40">
        <f t="shared" si="16"/>
        <v>165013.5787057142</v>
      </c>
      <c r="L57">
        <v>45</v>
      </c>
      <c r="M57">
        <f t="shared" si="3"/>
        <v>0</v>
      </c>
      <c r="N57" s="40">
        <f t="shared" si="17"/>
        <v>10598.824143060769</v>
      </c>
      <c r="O57" s="40">
        <f t="shared" si="18"/>
        <v>8102.9088465188415</v>
      </c>
      <c r="P57" s="40">
        <f t="shared" si="19"/>
        <v>18701.73298957961</v>
      </c>
      <c r="Q57" s="40">
        <f t="shared" si="20"/>
        <v>16027.773070228392</v>
      </c>
      <c r="R57" s="40">
        <f t="shared" si="21"/>
        <v>1069789.0220594516</v>
      </c>
      <c r="T57">
        <v>45</v>
      </c>
      <c r="U57">
        <f t="shared" si="4"/>
        <v>0</v>
      </c>
      <c r="V57" s="40">
        <f t="shared" si="22"/>
        <v>5038.4391910450004</v>
      </c>
      <c r="W57" s="40">
        <f t="shared" si="23"/>
        <v>2322.2200876863571</v>
      </c>
      <c r="X57" s="40">
        <f t="shared" si="24"/>
        <v>7360.6592787313575</v>
      </c>
      <c r="Y57" s="40">
        <f t="shared" si="25"/>
        <v>6594.3266497948598</v>
      </c>
      <c r="Z57" s="40">
        <f t="shared" si="26"/>
        <v>459405.57834622642</v>
      </c>
      <c r="AB57">
        <v>45</v>
      </c>
      <c r="AC57">
        <f t="shared" si="5"/>
        <v>2</v>
      </c>
      <c r="AD57" s="40">
        <f t="shared" si="27"/>
        <v>0</v>
      </c>
      <c r="AE57" s="40">
        <f t="shared" si="28"/>
        <v>-1.5916157281026246E-13</v>
      </c>
      <c r="AF57" s="40">
        <f t="shared" si="29"/>
        <v>0</v>
      </c>
      <c r="AG57" s="40">
        <f t="shared" si="30"/>
        <v>5.2523319027386615E-14</v>
      </c>
      <c r="AH57" s="40">
        <f t="shared" si="31"/>
        <v>-1.2732925824820995E-11</v>
      </c>
      <c r="AJ57">
        <v>45</v>
      </c>
      <c r="AK57">
        <f t="shared" si="6"/>
        <v>2</v>
      </c>
      <c r="AL57" s="40">
        <f t="shared" si="32"/>
        <v>0</v>
      </c>
      <c r="AM57" s="40">
        <f t="shared" si="33"/>
        <v>0</v>
      </c>
      <c r="AN57" s="40">
        <f t="shared" si="34"/>
        <v>0</v>
      </c>
      <c r="AO57" s="40">
        <f t="shared" si="35"/>
        <v>0</v>
      </c>
      <c r="AP57" s="40">
        <f t="shared" si="36"/>
        <v>0</v>
      </c>
      <c r="AR57">
        <v>45</v>
      </c>
      <c r="AS57">
        <f t="shared" si="7"/>
        <v>2</v>
      </c>
      <c r="AT57" s="40">
        <f t="shared" si="37"/>
        <v>0</v>
      </c>
      <c r="AU57" s="40">
        <f t="shared" si="38"/>
        <v>0</v>
      </c>
      <c r="AV57" s="40">
        <f t="shared" si="39"/>
        <v>0</v>
      </c>
      <c r="AW57" s="40">
        <f t="shared" si="40"/>
        <v>0</v>
      </c>
      <c r="AX57" s="40">
        <f t="shared" si="41"/>
        <v>0</v>
      </c>
      <c r="AZ57">
        <v>45</v>
      </c>
      <c r="BA57">
        <f t="shared" si="8"/>
        <v>2</v>
      </c>
      <c r="BB57" s="40">
        <f t="shared" si="42"/>
        <v>0</v>
      </c>
      <c r="BC57" s="40">
        <f t="shared" si="43"/>
        <v>0</v>
      </c>
      <c r="BD57" s="40">
        <f t="shared" si="44"/>
        <v>0</v>
      </c>
      <c r="BE57" s="40">
        <f t="shared" si="45"/>
        <v>0</v>
      </c>
      <c r="BF57" s="40">
        <f t="shared" si="46"/>
        <v>0</v>
      </c>
      <c r="BH57">
        <v>45</v>
      </c>
      <c r="BI57">
        <f t="shared" si="9"/>
        <v>2</v>
      </c>
      <c r="BJ57" s="40">
        <f t="shared" si="47"/>
        <v>0</v>
      </c>
      <c r="BK57" s="40">
        <f t="shared" si="48"/>
        <v>0</v>
      </c>
      <c r="BL57" s="40">
        <f t="shared" si="49"/>
        <v>0</v>
      </c>
      <c r="BM57" s="40">
        <f t="shared" si="50"/>
        <v>0</v>
      </c>
      <c r="BN57" s="40">
        <f t="shared" si="51"/>
        <v>0</v>
      </c>
      <c r="BP57">
        <v>45</v>
      </c>
      <c r="BQ57">
        <f t="shared" si="10"/>
        <v>2</v>
      </c>
      <c r="BR57" s="40">
        <f t="shared" si="52"/>
        <v>0</v>
      </c>
      <c r="BS57" s="40">
        <f t="shared" si="53"/>
        <v>0</v>
      </c>
      <c r="BT57" s="40">
        <f t="shared" si="54"/>
        <v>0</v>
      </c>
      <c r="BU57" s="40">
        <f t="shared" si="55"/>
        <v>0</v>
      </c>
      <c r="BV57" s="40">
        <f t="shared" si="56"/>
        <v>0</v>
      </c>
    </row>
    <row r="58" spans="1:74" x14ac:dyDescent="0.25">
      <c r="A58" s="57">
        <f t="shared" si="0"/>
        <v>1668396.0377900368</v>
      </c>
      <c r="B58" s="57">
        <f t="shared" si="1"/>
        <v>1668396.0377900368</v>
      </c>
      <c r="C58">
        <f t="shared" ca="1" si="11"/>
        <v>2028.5</v>
      </c>
      <c r="D58">
        <v>46</v>
      </c>
      <c r="E58">
        <f t="shared" si="2"/>
        <v>0</v>
      </c>
      <c r="F58" s="40">
        <f t="shared" si="12"/>
        <v>10070.194610221528</v>
      </c>
      <c r="G58" s="40">
        <f t="shared" si="13"/>
        <v>2062.6697338214276</v>
      </c>
      <c r="H58" s="40">
        <f t="shared" si="14"/>
        <v>12132.864344042955</v>
      </c>
      <c r="I58" s="40">
        <f t="shared" si="15"/>
        <v>11452.183331881884</v>
      </c>
      <c r="J58" s="40">
        <f t="shared" si="16"/>
        <v>154943.38409549269</v>
      </c>
      <c r="L58">
        <v>46</v>
      </c>
      <c r="M58">
        <f t="shared" si="3"/>
        <v>0</v>
      </c>
      <c r="N58" s="40">
        <f t="shared" si="17"/>
        <v>10678.315324133724</v>
      </c>
      <c r="O58" s="40">
        <f t="shared" si="18"/>
        <v>8023.4176654458861</v>
      </c>
      <c r="P58" s="40">
        <f t="shared" si="19"/>
        <v>18701.73298957961</v>
      </c>
      <c r="Q58" s="40">
        <f t="shared" si="20"/>
        <v>16054.005159982467</v>
      </c>
      <c r="R58" s="40">
        <f t="shared" si="21"/>
        <v>1059110.7067353178</v>
      </c>
      <c r="T58">
        <v>46</v>
      </c>
      <c r="U58">
        <f t="shared" si="4"/>
        <v>0</v>
      </c>
      <c r="V58" s="40">
        <f t="shared" si="22"/>
        <v>5063.631387000225</v>
      </c>
      <c r="W58" s="40">
        <f t="shared" si="23"/>
        <v>2297.0278917311321</v>
      </c>
      <c r="X58" s="40">
        <f t="shared" si="24"/>
        <v>7360.6592787313575</v>
      </c>
      <c r="Y58" s="40">
        <f t="shared" si="25"/>
        <v>6602.6400744600842</v>
      </c>
      <c r="Z58" s="40">
        <f t="shared" si="26"/>
        <v>454341.94695922622</v>
      </c>
      <c r="AB58">
        <v>46</v>
      </c>
      <c r="AC58">
        <f t="shared" si="5"/>
        <v>2</v>
      </c>
      <c r="AD58" s="40">
        <f t="shared" si="27"/>
        <v>0</v>
      </c>
      <c r="AE58" s="40">
        <f t="shared" si="28"/>
        <v>-1.5916157281026246E-13</v>
      </c>
      <c r="AF58" s="40">
        <f t="shared" si="29"/>
        <v>0</v>
      </c>
      <c r="AG58" s="40">
        <f t="shared" si="30"/>
        <v>5.2523319027386615E-14</v>
      </c>
      <c r="AH58" s="40">
        <f t="shared" si="31"/>
        <v>-1.2732925824820995E-11</v>
      </c>
      <c r="AJ58">
        <v>46</v>
      </c>
      <c r="AK58">
        <f t="shared" si="6"/>
        <v>2</v>
      </c>
      <c r="AL58" s="40">
        <f t="shared" si="32"/>
        <v>0</v>
      </c>
      <c r="AM58" s="40">
        <f t="shared" si="33"/>
        <v>0</v>
      </c>
      <c r="AN58" s="40">
        <f t="shared" si="34"/>
        <v>0</v>
      </c>
      <c r="AO58" s="40">
        <f t="shared" si="35"/>
        <v>0</v>
      </c>
      <c r="AP58" s="40">
        <f t="shared" si="36"/>
        <v>0</v>
      </c>
      <c r="AR58">
        <v>46</v>
      </c>
      <c r="AS58">
        <f t="shared" si="7"/>
        <v>2</v>
      </c>
      <c r="AT58" s="40">
        <f t="shared" si="37"/>
        <v>0</v>
      </c>
      <c r="AU58" s="40">
        <f t="shared" si="38"/>
        <v>0</v>
      </c>
      <c r="AV58" s="40">
        <f t="shared" si="39"/>
        <v>0</v>
      </c>
      <c r="AW58" s="40">
        <f t="shared" si="40"/>
        <v>0</v>
      </c>
      <c r="AX58" s="40">
        <f t="shared" si="41"/>
        <v>0</v>
      </c>
      <c r="AZ58">
        <v>46</v>
      </c>
      <c r="BA58">
        <f t="shared" si="8"/>
        <v>2</v>
      </c>
      <c r="BB58" s="40">
        <f t="shared" si="42"/>
        <v>0</v>
      </c>
      <c r="BC58" s="40">
        <f t="shared" si="43"/>
        <v>0</v>
      </c>
      <c r="BD58" s="40">
        <f t="shared" si="44"/>
        <v>0</v>
      </c>
      <c r="BE58" s="40">
        <f t="shared" si="45"/>
        <v>0</v>
      </c>
      <c r="BF58" s="40">
        <f t="shared" si="46"/>
        <v>0</v>
      </c>
      <c r="BH58">
        <v>46</v>
      </c>
      <c r="BI58">
        <f t="shared" si="9"/>
        <v>2</v>
      </c>
      <c r="BJ58" s="40">
        <f t="shared" si="47"/>
        <v>0</v>
      </c>
      <c r="BK58" s="40">
        <f t="shared" si="48"/>
        <v>0</v>
      </c>
      <c r="BL58" s="40">
        <f t="shared" si="49"/>
        <v>0</v>
      </c>
      <c r="BM58" s="40">
        <f t="shared" si="50"/>
        <v>0</v>
      </c>
      <c r="BN58" s="40">
        <f t="shared" si="51"/>
        <v>0</v>
      </c>
      <c r="BP58">
        <v>46</v>
      </c>
      <c r="BQ58">
        <f t="shared" si="10"/>
        <v>2</v>
      </c>
      <c r="BR58" s="40">
        <f t="shared" si="52"/>
        <v>0</v>
      </c>
      <c r="BS58" s="40">
        <f t="shared" si="53"/>
        <v>0</v>
      </c>
      <c r="BT58" s="40">
        <f t="shared" si="54"/>
        <v>0</v>
      </c>
      <c r="BU58" s="40">
        <f t="shared" si="55"/>
        <v>0</v>
      </c>
      <c r="BV58" s="40">
        <f t="shared" si="56"/>
        <v>0</v>
      </c>
    </row>
    <row r="59" spans="1:74" x14ac:dyDescent="0.25">
      <c r="A59" s="57">
        <f t="shared" si="0"/>
        <v>1642352.6135141875</v>
      </c>
      <c r="B59" s="57">
        <f t="shared" si="1"/>
        <v>1642352.6135141875</v>
      </c>
      <c r="C59">
        <f t="shared" ca="1" si="11"/>
        <v>2028.75</v>
      </c>
      <c r="D59">
        <v>47</v>
      </c>
      <c r="E59">
        <f t="shared" si="2"/>
        <v>0</v>
      </c>
      <c r="F59" s="40">
        <f t="shared" si="12"/>
        <v>10196.072042849297</v>
      </c>
      <c r="G59" s="40">
        <f t="shared" si="13"/>
        <v>1936.7923011936587</v>
      </c>
      <c r="H59" s="40">
        <f t="shared" si="14"/>
        <v>12132.864344042955</v>
      </c>
      <c r="I59" s="40">
        <f t="shared" si="15"/>
        <v>11493.722884649047</v>
      </c>
      <c r="J59" s="40">
        <f t="shared" si="16"/>
        <v>144747.31205264339</v>
      </c>
      <c r="L59">
        <v>47</v>
      </c>
      <c r="M59">
        <f t="shared" si="3"/>
        <v>0</v>
      </c>
      <c r="N59" s="40">
        <f t="shared" si="17"/>
        <v>10758.402689064726</v>
      </c>
      <c r="O59" s="40">
        <f t="shared" si="18"/>
        <v>7943.3303005148837</v>
      </c>
      <c r="P59" s="40">
        <f t="shared" si="19"/>
        <v>18701.73298957961</v>
      </c>
      <c r="Q59" s="40">
        <f t="shared" si="20"/>
        <v>16080.433990409698</v>
      </c>
      <c r="R59" s="40">
        <f t="shared" si="21"/>
        <v>1048352.3040462531</v>
      </c>
      <c r="T59">
        <v>47</v>
      </c>
      <c r="U59">
        <f t="shared" si="4"/>
        <v>0</v>
      </c>
      <c r="V59" s="40">
        <f t="shared" si="22"/>
        <v>5088.9495439352268</v>
      </c>
      <c r="W59" s="40">
        <f t="shared" si="23"/>
        <v>2271.7097347961312</v>
      </c>
      <c r="X59" s="40">
        <f t="shared" si="24"/>
        <v>7360.6592787313575</v>
      </c>
      <c r="Y59" s="40">
        <f t="shared" si="25"/>
        <v>6610.9950662486344</v>
      </c>
      <c r="Z59" s="40">
        <f t="shared" si="26"/>
        <v>449252.99741529097</v>
      </c>
      <c r="AB59">
        <v>47</v>
      </c>
      <c r="AC59">
        <f t="shared" si="5"/>
        <v>2</v>
      </c>
      <c r="AD59" s="40">
        <f t="shared" si="27"/>
        <v>0</v>
      </c>
      <c r="AE59" s="40">
        <f t="shared" si="28"/>
        <v>-1.5916157281026246E-13</v>
      </c>
      <c r="AF59" s="40">
        <f t="shared" si="29"/>
        <v>0</v>
      </c>
      <c r="AG59" s="40">
        <f t="shared" si="30"/>
        <v>5.2523319027386615E-14</v>
      </c>
      <c r="AH59" s="40">
        <f t="shared" si="31"/>
        <v>-1.2732925824820995E-11</v>
      </c>
      <c r="AJ59">
        <v>47</v>
      </c>
      <c r="AK59">
        <f t="shared" si="6"/>
        <v>2</v>
      </c>
      <c r="AL59" s="40">
        <f t="shared" si="32"/>
        <v>0</v>
      </c>
      <c r="AM59" s="40">
        <f t="shared" si="33"/>
        <v>0</v>
      </c>
      <c r="AN59" s="40">
        <f t="shared" si="34"/>
        <v>0</v>
      </c>
      <c r="AO59" s="40">
        <f t="shared" si="35"/>
        <v>0</v>
      </c>
      <c r="AP59" s="40">
        <f t="shared" si="36"/>
        <v>0</v>
      </c>
      <c r="AR59">
        <v>47</v>
      </c>
      <c r="AS59">
        <f t="shared" si="7"/>
        <v>2</v>
      </c>
      <c r="AT59" s="40">
        <f t="shared" si="37"/>
        <v>0</v>
      </c>
      <c r="AU59" s="40">
        <f t="shared" si="38"/>
        <v>0</v>
      </c>
      <c r="AV59" s="40">
        <f t="shared" si="39"/>
        <v>0</v>
      </c>
      <c r="AW59" s="40">
        <f t="shared" si="40"/>
        <v>0</v>
      </c>
      <c r="AX59" s="40">
        <f t="shared" si="41"/>
        <v>0</v>
      </c>
      <c r="AZ59">
        <v>47</v>
      </c>
      <c r="BA59">
        <f t="shared" si="8"/>
        <v>2</v>
      </c>
      <c r="BB59" s="40">
        <f t="shared" si="42"/>
        <v>0</v>
      </c>
      <c r="BC59" s="40">
        <f t="shared" si="43"/>
        <v>0</v>
      </c>
      <c r="BD59" s="40">
        <f t="shared" si="44"/>
        <v>0</v>
      </c>
      <c r="BE59" s="40">
        <f t="shared" si="45"/>
        <v>0</v>
      </c>
      <c r="BF59" s="40">
        <f t="shared" si="46"/>
        <v>0</v>
      </c>
      <c r="BH59">
        <v>47</v>
      </c>
      <c r="BI59">
        <f t="shared" si="9"/>
        <v>2</v>
      </c>
      <c r="BJ59" s="40">
        <f t="shared" si="47"/>
        <v>0</v>
      </c>
      <c r="BK59" s="40">
        <f t="shared" si="48"/>
        <v>0</v>
      </c>
      <c r="BL59" s="40">
        <f t="shared" si="49"/>
        <v>0</v>
      </c>
      <c r="BM59" s="40">
        <f t="shared" si="50"/>
        <v>0</v>
      </c>
      <c r="BN59" s="40">
        <f t="shared" si="51"/>
        <v>0</v>
      </c>
      <c r="BP59">
        <v>47</v>
      </c>
      <c r="BQ59">
        <f t="shared" si="10"/>
        <v>2</v>
      </c>
      <c r="BR59" s="40">
        <f t="shared" si="52"/>
        <v>0</v>
      </c>
      <c r="BS59" s="40">
        <f t="shared" si="53"/>
        <v>0</v>
      </c>
      <c r="BT59" s="40">
        <f t="shared" si="54"/>
        <v>0</v>
      </c>
      <c r="BU59" s="40">
        <f t="shared" si="55"/>
        <v>0</v>
      </c>
      <c r="BV59" s="40">
        <f t="shared" si="56"/>
        <v>0</v>
      </c>
    </row>
    <row r="60" spans="1:74" x14ac:dyDescent="0.25">
      <c r="A60" s="57">
        <f t="shared" si="0"/>
        <v>1616075.6055699149</v>
      </c>
      <c r="B60" s="57">
        <f t="shared" si="1"/>
        <v>1616075.6055699149</v>
      </c>
      <c r="C60">
        <f t="shared" ca="1" si="11"/>
        <v>2029</v>
      </c>
      <c r="D60">
        <v>48</v>
      </c>
      <c r="E60">
        <f t="shared" si="2"/>
        <v>0</v>
      </c>
      <c r="F60" s="40">
        <f t="shared" si="12"/>
        <v>10323.522943384913</v>
      </c>
      <c r="G60" s="40">
        <f t="shared" si="13"/>
        <v>1809.3414006580424</v>
      </c>
      <c r="H60" s="40">
        <f t="shared" si="14"/>
        <v>12132.864344042955</v>
      </c>
      <c r="I60" s="40">
        <f t="shared" si="15"/>
        <v>11535.781681825802</v>
      </c>
      <c r="J60" s="40">
        <f t="shared" si="16"/>
        <v>134423.78910925848</v>
      </c>
      <c r="L60">
        <v>48</v>
      </c>
      <c r="M60">
        <f t="shared" si="3"/>
        <v>0</v>
      </c>
      <c r="N60" s="40">
        <f t="shared" si="17"/>
        <v>10839.090709232712</v>
      </c>
      <c r="O60" s="40">
        <f t="shared" si="18"/>
        <v>7862.6422803468977</v>
      </c>
      <c r="P60" s="40">
        <f t="shared" si="19"/>
        <v>18701.73298957961</v>
      </c>
      <c r="Q60" s="40">
        <f t="shared" si="20"/>
        <v>16107.061037065134</v>
      </c>
      <c r="R60" s="40">
        <f t="shared" si="21"/>
        <v>1037513.2133370204</v>
      </c>
      <c r="T60">
        <v>48</v>
      </c>
      <c r="U60">
        <f t="shared" si="4"/>
        <v>0</v>
      </c>
      <c r="V60" s="40">
        <f t="shared" si="22"/>
        <v>5114.3942916549022</v>
      </c>
      <c r="W60" s="40">
        <f t="shared" si="23"/>
        <v>2246.2649870764549</v>
      </c>
      <c r="X60" s="40">
        <f t="shared" si="24"/>
        <v>7360.6592787313575</v>
      </c>
      <c r="Y60" s="40">
        <f t="shared" si="25"/>
        <v>6619.3918329961271</v>
      </c>
      <c r="Z60" s="40">
        <f t="shared" si="26"/>
        <v>444138.60312363604</v>
      </c>
      <c r="AB60">
        <v>48</v>
      </c>
      <c r="AC60">
        <f t="shared" si="5"/>
        <v>2</v>
      </c>
      <c r="AD60" s="40">
        <f t="shared" si="27"/>
        <v>0</v>
      </c>
      <c r="AE60" s="40">
        <f t="shared" si="28"/>
        <v>-1.5916157281026246E-13</v>
      </c>
      <c r="AF60" s="40">
        <f t="shared" si="29"/>
        <v>0</v>
      </c>
      <c r="AG60" s="40">
        <f t="shared" si="30"/>
        <v>5.2523319027386615E-14</v>
      </c>
      <c r="AH60" s="40">
        <f t="shared" si="31"/>
        <v>-1.2732925824820995E-11</v>
      </c>
      <c r="AJ60">
        <v>48</v>
      </c>
      <c r="AK60">
        <f t="shared" si="6"/>
        <v>2</v>
      </c>
      <c r="AL60" s="40">
        <f t="shared" si="32"/>
        <v>0</v>
      </c>
      <c r="AM60" s="40">
        <f t="shared" si="33"/>
        <v>0</v>
      </c>
      <c r="AN60" s="40">
        <f t="shared" si="34"/>
        <v>0</v>
      </c>
      <c r="AO60" s="40">
        <f t="shared" si="35"/>
        <v>0</v>
      </c>
      <c r="AP60" s="40">
        <f t="shared" si="36"/>
        <v>0</v>
      </c>
      <c r="AR60">
        <v>48</v>
      </c>
      <c r="AS60">
        <f t="shared" si="7"/>
        <v>2</v>
      </c>
      <c r="AT60" s="40">
        <f t="shared" si="37"/>
        <v>0</v>
      </c>
      <c r="AU60" s="40">
        <f t="shared" si="38"/>
        <v>0</v>
      </c>
      <c r="AV60" s="40">
        <f t="shared" si="39"/>
        <v>0</v>
      </c>
      <c r="AW60" s="40">
        <f t="shared" si="40"/>
        <v>0</v>
      </c>
      <c r="AX60" s="40">
        <f t="shared" si="41"/>
        <v>0</v>
      </c>
      <c r="AZ60">
        <v>48</v>
      </c>
      <c r="BA60">
        <f t="shared" si="8"/>
        <v>2</v>
      </c>
      <c r="BB60" s="40">
        <f t="shared" si="42"/>
        <v>0</v>
      </c>
      <c r="BC60" s="40">
        <f t="shared" si="43"/>
        <v>0</v>
      </c>
      <c r="BD60" s="40">
        <f t="shared" si="44"/>
        <v>0</v>
      </c>
      <c r="BE60" s="40">
        <f t="shared" si="45"/>
        <v>0</v>
      </c>
      <c r="BF60" s="40">
        <f t="shared" si="46"/>
        <v>0</v>
      </c>
      <c r="BH60">
        <v>48</v>
      </c>
      <c r="BI60">
        <f t="shared" si="9"/>
        <v>2</v>
      </c>
      <c r="BJ60" s="40">
        <f t="shared" si="47"/>
        <v>0</v>
      </c>
      <c r="BK60" s="40">
        <f t="shared" si="48"/>
        <v>0</v>
      </c>
      <c r="BL60" s="40">
        <f t="shared" si="49"/>
        <v>0</v>
      </c>
      <c r="BM60" s="40">
        <f t="shared" si="50"/>
        <v>0</v>
      </c>
      <c r="BN60" s="40">
        <f t="shared" si="51"/>
        <v>0</v>
      </c>
      <c r="BP60">
        <v>48</v>
      </c>
      <c r="BQ60">
        <f t="shared" si="10"/>
        <v>2</v>
      </c>
      <c r="BR60" s="40">
        <f t="shared" si="52"/>
        <v>0</v>
      </c>
      <c r="BS60" s="40">
        <f t="shared" si="53"/>
        <v>0</v>
      </c>
      <c r="BT60" s="40">
        <f t="shared" si="54"/>
        <v>0</v>
      </c>
      <c r="BU60" s="40">
        <f t="shared" si="55"/>
        <v>0</v>
      </c>
      <c r="BV60" s="40">
        <f t="shared" si="56"/>
        <v>0</v>
      </c>
    </row>
    <row r="61" spans="1:74" x14ac:dyDescent="0.25">
      <c r="A61" s="57">
        <f t="shared" si="0"/>
        <v>1589562.6884370726</v>
      </c>
      <c r="B61" s="57">
        <f t="shared" si="1"/>
        <v>1589562.6884370726</v>
      </c>
      <c r="C61">
        <f t="shared" ca="1" si="11"/>
        <v>2029.25</v>
      </c>
      <c r="D61">
        <v>49</v>
      </c>
      <c r="E61">
        <f t="shared" si="2"/>
        <v>0</v>
      </c>
      <c r="F61" s="40">
        <f t="shared" si="12"/>
        <v>10452.566980177224</v>
      </c>
      <c r="G61" s="40">
        <f t="shared" si="13"/>
        <v>1680.2973638657311</v>
      </c>
      <c r="H61" s="40">
        <f t="shared" si="14"/>
        <v>12132.864344042955</v>
      </c>
      <c r="I61" s="40">
        <f t="shared" si="15"/>
        <v>11578.366213967263</v>
      </c>
      <c r="J61" s="40">
        <f t="shared" si="16"/>
        <v>123971.22212908126</v>
      </c>
      <c r="L61">
        <v>49</v>
      </c>
      <c r="M61">
        <f t="shared" si="3"/>
        <v>0</v>
      </c>
      <c r="N61" s="40">
        <f t="shared" si="17"/>
        <v>10920.383889551958</v>
      </c>
      <c r="O61" s="40">
        <f t="shared" si="18"/>
        <v>7781.3491000276526</v>
      </c>
      <c r="P61" s="40">
        <f t="shared" si="19"/>
        <v>18701.73298957961</v>
      </c>
      <c r="Q61" s="40">
        <f t="shared" si="20"/>
        <v>16133.887786570485</v>
      </c>
      <c r="R61" s="40">
        <f t="shared" si="21"/>
        <v>1026592.8294474684</v>
      </c>
      <c r="T61">
        <v>49</v>
      </c>
      <c r="U61">
        <f t="shared" si="4"/>
        <v>0</v>
      </c>
      <c r="V61" s="40">
        <f t="shared" si="22"/>
        <v>5139.9662631131778</v>
      </c>
      <c r="W61" s="40">
        <f t="shared" si="23"/>
        <v>2220.6930156181802</v>
      </c>
      <c r="X61" s="40">
        <f t="shared" si="24"/>
        <v>7360.6592787313575</v>
      </c>
      <c r="Y61" s="40">
        <f t="shared" si="25"/>
        <v>6627.8305835773581</v>
      </c>
      <c r="Z61" s="40">
        <f t="shared" si="26"/>
        <v>438998.63686052285</v>
      </c>
      <c r="AB61">
        <v>49</v>
      </c>
      <c r="AC61">
        <f t="shared" si="5"/>
        <v>2</v>
      </c>
      <c r="AD61" s="40">
        <f t="shared" si="27"/>
        <v>0</v>
      </c>
      <c r="AE61" s="40">
        <f t="shared" si="28"/>
        <v>-1.5916157281026246E-13</v>
      </c>
      <c r="AF61" s="40">
        <f t="shared" si="29"/>
        <v>0</v>
      </c>
      <c r="AG61" s="40">
        <f t="shared" si="30"/>
        <v>5.2523319027386615E-14</v>
      </c>
      <c r="AH61" s="40">
        <f t="shared" si="31"/>
        <v>-1.2732925824820995E-11</v>
      </c>
      <c r="AJ61">
        <v>49</v>
      </c>
      <c r="AK61">
        <f t="shared" si="6"/>
        <v>2</v>
      </c>
      <c r="AL61" s="40">
        <f t="shared" si="32"/>
        <v>0</v>
      </c>
      <c r="AM61" s="40">
        <f t="shared" si="33"/>
        <v>0</v>
      </c>
      <c r="AN61" s="40">
        <f t="shared" si="34"/>
        <v>0</v>
      </c>
      <c r="AO61" s="40">
        <f t="shared" si="35"/>
        <v>0</v>
      </c>
      <c r="AP61" s="40">
        <f t="shared" si="36"/>
        <v>0</v>
      </c>
      <c r="AR61">
        <v>49</v>
      </c>
      <c r="AS61">
        <f t="shared" si="7"/>
        <v>2</v>
      </c>
      <c r="AT61" s="40">
        <f t="shared" si="37"/>
        <v>0</v>
      </c>
      <c r="AU61" s="40">
        <f t="shared" si="38"/>
        <v>0</v>
      </c>
      <c r="AV61" s="40">
        <f t="shared" si="39"/>
        <v>0</v>
      </c>
      <c r="AW61" s="40">
        <f t="shared" si="40"/>
        <v>0</v>
      </c>
      <c r="AX61" s="40">
        <f t="shared" si="41"/>
        <v>0</v>
      </c>
      <c r="AZ61">
        <v>49</v>
      </c>
      <c r="BA61">
        <f t="shared" si="8"/>
        <v>2</v>
      </c>
      <c r="BB61" s="40">
        <f t="shared" si="42"/>
        <v>0</v>
      </c>
      <c r="BC61" s="40">
        <f t="shared" si="43"/>
        <v>0</v>
      </c>
      <c r="BD61" s="40">
        <f t="shared" si="44"/>
        <v>0</v>
      </c>
      <c r="BE61" s="40">
        <f t="shared" si="45"/>
        <v>0</v>
      </c>
      <c r="BF61" s="40">
        <f t="shared" si="46"/>
        <v>0</v>
      </c>
      <c r="BH61">
        <v>49</v>
      </c>
      <c r="BI61">
        <f t="shared" si="9"/>
        <v>2</v>
      </c>
      <c r="BJ61" s="40">
        <f t="shared" si="47"/>
        <v>0</v>
      </c>
      <c r="BK61" s="40">
        <f t="shared" si="48"/>
        <v>0</v>
      </c>
      <c r="BL61" s="40">
        <f t="shared" si="49"/>
        <v>0</v>
      </c>
      <c r="BM61" s="40">
        <f t="shared" si="50"/>
        <v>0</v>
      </c>
      <c r="BN61" s="40">
        <f t="shared" si="51"/>
        <v>0</v>
      </c>
      <c r="BP61">
        <v>49</v>
      </c>
      <c r="BQ61">
        <f t="shared" si="10"/>
        <v>2</v>
      </c>
      <c r="BR61" s="40">
        <f t="shared" si="52"/>
        <v>0</v>
      </c>
      <c r="BS61" s="40">
        <f t="shared" si="53"/>
        <v>0</v>
      </c>
      <c r="BT61" s="40">
        <f t="shared" si="54"/>
        <v>0</v>
      </c>
      <c r="BU61" s="40">
        <f t="shared" si="55"/>
        <v>0</v>
      </c>
      <c r="BV61" s="40">
        <f t="shared" si="56"/>
        <v>0</v>
      </c>
    </row>
    <row r="62" spans="1:74" x14ac:dyDescent="0.25">
      <c r="A62" s="57">
        <f t="shared" si="0"/>
        <v>1562811.5115064906</v>
      </c>
      <c r="B62" s="57">
        <f t="shared" si="1"/>
        <v>1562811.5115064906</v>
      </c>
      <c r="C62">
        <f t="shared" ca="1" si="11"/>
        <v>2029.5</v>
      </c>
      <c r="D62">
        <v>50</v>
      </c>
      <c r="E62">
        <f t="shared" si="2"/>
        <v>0</v>
      </c>
      <c r="F62" s="40">
        <f t="shared" si="12"/>
        <v>10583.224067429439</v>
      </c>
      <c r="G62" s="40">
        <f t="shared" si="13"/>
        <v>1549.6402766135159</v>
      </c>
      <c r="H62" s="40">
        <f t="shared" si="14"/>
        <v>12132.864344042955</v>
      </c>
      <c r="I62" s="40">
        <f t="shared" si="15"/>
        <v>11621.483052760495</v>
      </c>
      <c r="J62" s="40">
        <f t="shared" si="16"/>
        <v>113387.99806165182</v>
      </c>
      <c r="L62">
        <v>50</v>
      </c>
      <c r="M62">
        <f t="shared" si="3"/>
        <v>0</v>
      </c>
      <c r="N62" s="40">
        <f t="shared" si="17"/>
        <v>11002.286768723598</v>
      </c>
      <c r="O62" s="40">
        <f t="shared" si="18"/>
        <v>7699.4462208560126</v>
      </c>
      <c r="P62" s="40">
        <f t="shared" si="19"/>
        <v>18701.73298957961</v>
      </c>
      <c r="Q62" s="40">
        <f t="shared" si="20"/>
        <v>16160.915736697127</v>
      </c>
      <c r="R62" s="40">
        <f t="shared" si="21"/>
        <v>1015590.5426787448</v>
      </c>
      <c r="T62">
        <v>50</v>
      </c>
      <c r="U62">
        <f t="shared" si="4"/>
        <v>0</v>
      </c>
      <c r="V62" s="40">
        <f t="shared" si="22"/>
        <v>5165.6660944287432</v>
      </c>
      <c r="W62" s="40">
        <f t="shared" si="23"/>
        <v>2194.9931843026143</v>
      </c>
      <c r="X62" s="40">
        <f t="shared" si="24"/>
        <v>7360.6592787313575</v>
      </c>
      <c r="Y62" s="40">
        <f t="shared" si="25"/>
        <v>6636.3115279114945</v>
      </c>
      <c r="Z62" s="40">
        <f t="shared" si="26"/>
        <v>433832.97076609411</v>
      </c>
      <c r="AB62">
        <v>50</v>
      </c>
      <c r="AC62">
        <f t="shared" si="5"/>
        <v>2</v>
      </c>
      <c r="AD62" s="40">
        <f t="shared" si="27"/>
        <v>0</v>
      </c>
      <c r="AE62" s="40">
        <f t="shared" si="28"/>
        <v>-1.5916157281026246E-13</v>
      </c>
      <c r="AF62" s="40">
        <f t="shared" si="29"/>
        <v>0</v>
      </c>
      <c r="AG62" s="40">
        <f t="shared" si="30"/>
        <v>5.2523319027386615E-14</v>
      </c>
      <c r="AH62" s="40">
        <f t="shared" si="31"/>
        <v>-1.2732925824820995E-11</v>
      </c>
      <c r="AJ62">
        <v>50</v>
      </c>
      <c r="AK62">
        <f t="shared" si="6"/>
        <v>2</v>
      </c>
      <c r="AL62" s="40">
        <f t="shared" si="32"/>
        <v>0</v>
      </c>
      <c r="AM62" s="40">
        <f t="shared" si="33"/>
        <v>0</v>
      </c>
      <c r="AN62" s="40">
        <f t="shared" si="34"/>
        <v>0</v>
      </c>
      <c r="AO62" s="40">
        <f t="shared" si="35"/>
        <v>0</v>
      </c>
      <c r="AP62" s="40">
        <f t="shared" si="36"/>
        <v>0</v>
      </c>
      <c r="AR62">
        <v>50</v>
      </c>
      <c r="AS62">
        <f t="shared" si="7"/>
        <v>2</v>
      </c>
      <c r="AT62" s="40">
        <f t="shared" si="37"/>
        <v>0</v>
      </c>
      <c r="AU62" s="40">
        <f t="shared" si="38"/>
        <v>0</v>
      </c>
      <c r="AV62" s="40">
        <f t="shared" si="39"/>
        <v>0</v>
      </c>
      <c r="AW62" s="40">
        <f t="shared" si="40"/>
        <v>0</v>
      </c>
      <c r="AX62" s="40">
        <f t="shared" si="41"/>
        <v>0</v>
      </c>
      <c r="AZ62">
        <v>50</v>
      </c>
      <c r="BA62">
        <f t="shared" si="8"/>
        <v>2</v>
      </c>
      <c r="BB62" s="40">
        <f t="shared" si="42"/>
        <v>0</v>
      </c>
      <c r="BC62" s="40">
        <f t="shared" si="43"/>
        <v>0</v>
      </c>
      <c r="BD62" s="40">
        <f t="shared" si="44"/>
        <v>0</v>
      </c>
      <c r="BE62" s="40">
        <f t="shared" si="45"/>
        <v>0</v>
      </c>
      <c r="BF62" s="40">
        <f t="shared" si="46"/>
        <v>0</v>
      </c>
      <c r="BH62">
        <v>50</v>
      </c>
      <c r="BI62">
        <f t="shared" si="9"/>
        <v>2</v>
      </c>
      <c r="BJ62" s="40">
        <f t="shared" si="47"/>
        <v>0</v>
      </c>
      <c r="BK62" s="40">
        <f t="shared" si="48"/>
        <v>0</v>
      </c>
      <c r="BL62" s="40">
        <f t="shared" si="49"/>
        <v>0</v>
      </c>
      <c r="BM62" s="40">
        <f t="shared" si="50"/>
        <v>0</v>
      </c>
      <c r="BN62" s="40">
        <f t="shared" si="51"/>
        <v>0</v>
      </c>
      <c r="BP62">
        <v>50</v>
      </c>
      <c r="BQ62">
        <f t="shared" si="10"/>
        <v>2</v>
      </c>
      <c r="BR62" s="40">
        <f t="shared" si="52"/>
        <v>0</v>
      </c>
      <c r="BS62" s="40">
        <f t="shared" si="53"/>
        <v>0</v>
      </c>
      <c r="BT62" s="40">
        <f t="shared" si="54"/>
        <v>0</v>
      </c>
      <c r="BU62" s="40">
        <f t="shared" si="55"/>
        <v>0</v>
      </c>
      <c r="BV62" s="40">
        <f t="shared" si="56"/>
        <v>0</v>
      </c>
    </row>
    <row r="63" spans="1:74" x14ac:dyDescent="0.25">
      <c r="A63" s="57">
        <f t="shared" si="0"/>
        <v>1535819.6987938285</v>
      </c>
      <c r="B63" s="57">
        <f t="shared" si="1"/>
        <v>1535819.6987938285</v>
      </c>
      <c r="C63">
        <f t="shared" ca="1" si="11"/>
        <v>2029.75</v>
      </c>
      <c r="D63">
        <v>51</v>
      </c>
      <c r="E63">
        <f t="shared" si="2"/>
        <v>0</v>
      </c>
      <c r="F63" s="40">
        <f t="shared" si="12"/>
        <v>10715.514368272306</v>
      </c>
      <c r="G63" s="40">
        <f t="shared" si="13"/>
        <v>1417.3499757706477</v>
      </c>
      <c r="H63" s="40">
        <f t="shared" si="14"/>
        <v>12132.864344042955</v>
      </c>
      <c r="I63" s="40">
        <f t="shared" si="15"/>
        <v>11665.138852038641</v>
      </c>
      <c r="J63" s="40">
        <f t="shared" si="16"/>
        <v>102672.4836933795</v>
      </c>
      <c r="L63">
        <v>51</v>
      </c>
      <c r="M63">
        <f t="shared" si="3"/>
        <v>0</v>
      </c>
      <c r="N63" s="40">
        <f t="shared" si="17"/>
        <v>11084.803919489024</v>
      </c>
      <c r="O63" s="40">
        <f t="shared" si="18"/>
        <v>7616.9290700905858</v>
      </c>
      <c r="P63" s="40">
        <f t="shared" si="19"/>
        <v>18701.73298957961</v>
      </c>
      <c r="Q63" s="40">
        <f t="shared" si="20"/>
        <v>16188.146396449716</v>
      </c>
      <c r="R63" s="40">
        <f t="shared" si="21"/>
        <v>1004505.7387592557</v>
      </c>
      <c r="T63">
        <v>51</v>
      </c>
      <c r="U63">
        <f t="shared" si="4"/>
        <v>0</v>
      </c>
      <c r="V63" s="40">
        <f t="shared" si="22"/>
        <v>5191.4944249008868</v>
      </c>
      <c r="W63" s="40">
        <f t="shared" si="23"/>
        <v>2169.1648538304707</v>
      </c>
      <c r="X63" s="40">
        <f t="shared" si="24"/>
        <v>7360.6592787313575</v>
      </c>
      <c r="Y63" s="40">
        <f t="shared" si="25"/>
        <v>6644.8348769673021</v>
      </c>
      <c r="Z63" s="40">
        <f t="shared" si="26"/>
        <v>428641.47634119319</v>
      </c>
      <c r="AB63">
        <v>51</v>
      </c>
      <c r="AC63">
        <f t="shared" si="5"/>
        <v>2</v>
      </c>
      <c r="AD63" s="40">
        <f t="shared" si="27"/>
        <v>0</v>
      </c>
      <c r="AE63" s="40">
        <f t="shared" si="28"/>
        <v>-1.5916157281026246E-13</v>
      </c>
      <c r="AF63" s="40">
        <f t="shared" si="29"/>
        <v>0</v>
      </c>
      <c r="AG63" s="40">
        <f t="shared" si="30"/>
        <v>5.2523319027386615E-14</v>
      </c>
      <c r="AH63" s="40">
        <f t="shared" si="31"/>
        <v>-1.2732925824820995E-11</v>
      </c>
      <c r="AJ63">
        <v>51</v>
      </c>
      <c r="AK63">
        <f t="shared" si="6"/>
        <v>2</v>
      </c>
      <c r="AL63" s="40">
        <f t="shared" si="32"/>
        <v>0</v>
      </c>
      <c r="AM63" s="40">
        <f t="shared" si="33"/>
        <v>0</v>
      </c>
      <c r="AN63" s="40">
        <f t="shared" si="34"/>
        <v>0</v>
      </c>
      <c r="AO63" s="40">
        <f t="shared" si="35"/>
        <v>0</v>
      </c>
      <c r="AP63" s="40">
        <f t="shared" si="36"/>
        <v>0</v>
      </c>
      <c r="AR63">
        <v>51</v>
      </c>
      <c r="AS63">
        <f t="shared" si="7"/>
        <v>2</v>
      </c>
      <c r="AT63" s="40">
        <f t="shared" si="37"/>
        <v>0</v>
      </c>
      <c r="AU63" s="40">
        <f t="shared" si="38"/>
        <v>0</v>
      </c>
      <c r="AV63" s="40">
        <f t="shared" si="39"/>
        <v>0</v>
      </c>
      <c r="AW63" s="40">
        <f t="shared" si="40"/>
        <v>0</v>
      </c>
      <c r="AX63" s="40">
        <f t="shared" si="41"/>
        <v>0</v>
      </c>
      <c r="AZ63">
        <v>51</v>
      </c>
      <c r="BA63">
        <f t="shared" si="8"/>
        <v>2</v>
      </c>
      <c r="BB63" s="40">
        <f t="shared" si="42"/>
        <v>0</v>
      </c>
      <c r="BC63" s="40">
        <f t="shared" si="43"/>
        <v>0</v>
      </c>
      <c r="BD63" s="40">
        <f t="shared" si="44"/>
        <v>0</v>
      </c>
      <c r="BE63" s="40">
        <f t="shared" si="45"/>
        <v>0</v>
      </c>
      <c r="BF63" s="40">
        <f t="shared" si="46"/>
        <v>0</v>
      </c>
      <c r="BH63">
        <v>51</v>
      </c>
      <c r="BI63">
        <f t="shared" si="9"/>
        <v>2</v>
      </c>
      <c r="BJ63" s="40">
        <f t="shared" si="47"/>
        <v>0</v>
      </c>
      <c r="BK63" s="40">
        <f t="shared" si="48"/>
        <v>0</v>
      </c>
      <c r="BL63" s="40">
        <f t="shared" si="49"/>
        <v>0</v>
      </c>
      <c r="BM63" s="40">
        <f t="shared" si="50"/>
        <v>0</v>
      </c>
      <c r="BN63" s="40">
        <f t="shared" si="51"/>
        <v>0</v>
      </c>
      <c r="BP63">
        <v>51</v>
      </c>
      <c r="BQ63">
        <f t="shared" si="10"/>
        <v>2</v>
      </c>
      <c r="BR63" s="40">
        <f t="shared" si="52"/>
        <v>0</v>
      </c>
      <c r="BS63" s="40">
        <f t="shared" si="53"/>
        <v>0</v>
      </c>
      <c r="BT63" s="40">
        <f t="shared" si="54"/>
        <v>0</v>
      </c>
      <c r="BU63" s="40">
        <f t="shared" si="55"/>
        <v>0</v>
      </c>
      <c r="BV63" s="40">
        <f t="shared" si="56"/>
        <v>0</v>
      </c>
    </row>
    <row r="64" spans="1:74" x14ac:dyDescent="0.25">
      <c r="A64" s="57">
        <f t="shared" si="0"/>
        <v>1508584.848650042</v>
      </c>
      <c r="B64" s="57">
        <f t="shared" si="1"/>
        <v>1508584.848650042</v>
      </c>
      <c r="C64">
        <f t="shared" ca="1" si="11"/>
        <v>2030</v>
      </c>
      <c r="D64">
        <v>52</v>
      </c>
      <c r="E64">
        <f t="shared" si="2"/>
        <v>0</v>
      </c>
      <c r="F64" s="40">
        <f t="shared" si="12"/>
        <v>10849.458297875712</v>
      </c>
      <c r="G64" s="40">
        <f t="shared" si="13"/>
        <v>1283.4060461672439</v>
      </c>
      <c r="H64" s="40">
        <f t="shared" si="14"/>
        <v>12132.864344042955</v>
      </c>
      <c r="I64" s="40">
        <f t="shared" si="15"/>
        <v>11709.340348807764</v>
      </c>
      <c r="J64" s="40">
        <f t="shared" si="16"/>
        <v>91823.025395503792</v>
      </c>
      <c r="L64">
        <v>52</v>
      </c>
      <c r="M64">
        <f t="shared" si="3"/>
        <v>0</v>
      </c>
      <c r="N64" s="40">
        <f t="shared" si="17"/>
        <v>11167.939948885192</v>
      </c>
      <c r="O64" s="40">
        <f t="shared" si="18"/>
        <v>7533.7930406944179</v>
      </c>
      <c r="P64" s="40">
        <f t="shared" si="19"/>
        <v>18701.73298957961</v>
      </c>
      <c r="Q64" s="40">
        <f t="shared" si="20"/>
        <v>16215.581286150453</v>
      </c>
      <c r="R64" s="40">
        <f t="shared" si="21"/>
        <v>993337.7988103705</v>
      </c>
      <c r="T64">
        <v>52</v>
      </c>
      <c r="U64">
        <f t="shared" si="4"/>
        <v>0</v>
      </c>
      <c r="V64" s="40">
        <f t="shared" si="22"/>
        <v>5217.4518970253921</v>
      </c>
      <c r="W64" s="40">
        <f t="shared" si="23"/>
        <v>2143.2073817059659</v>
      </c>
      <c r="X64" s="40">
        <f t="shared" si="24"/>
        <v>7360.6592787313575</v>
      </c>
      <c r="Y64" s="40">
        <f t="shared" si="25"/>
        <v>6653.4008427683884</v>
      </c>
      <c r="Z64" s="40">
        <f t="shared" si="26"/>
        <v>423424.02444416779</v>
      </c>
      <c r="AB64">
        <v>52</v>
      </c>
      <c r="AC64">
        <f t="shared" si="5"/>
        <v>2</v>
      </c>
      <c r="AD64" s="40">
        <f t="shared" si="27"/>
        <v>0</v>
      </c>
      <c r="AE64" s="40">
        <f t="shared" si="28"/>
        <v>-1.5916157281026246E-13</v>
      </c>
      <c r="AF64" s="40">
        <f t="shared" si="29"/>
        <v>0</v>
      </c>
      <c r="AG64" s="40">
        <f t="shared" si="30"/>
        <v>5.2523319027386615E-14</v>
      </c>
      <c r="AH64" s="40">
        <f t="shared" si="31"/>
        <v>-1.2732925824820995E-11</v>
      </c>
      <c r="AJ64">
        <v>52</v>
      </c>
      <c r="AK64">
        <f t="shared" si="6"/>
        <v>2</v>
      </c>
      <c r="AL64" s="40">
        <f t="shared" si="32"/>
        <v>0</v>
      </c>
      <c r="AM64" s="40">
        <f t="shared" si="33"/>
        <v>0</v>
      </c>
      <c r="AN64" s="40">
        <f t="shared" si="34"/>
        <v>0</v>
      </c>
      <c r="AO64" s="40">
        <f t="shared" si="35"/>
        <v>0</v>
      </c>
      <c r="AP64" s="40">
        <f t="shared" si="36"/>
        <v>0</v>
      </c>
      <c r="AR64">
        <v>52</v>
      </c>
      <c r="AS64">
        <f t="shared" si="7"/>
        <v>2</v>
      </c>
      <c r="AT64" s="40">
        <f t="shared" si="37"/>
        <v>0</v>
      </c>
      <c r="AU64" s="40">
        <f t="shared" si="38"/>
        <v>0</v>
      </c>
      <c r="AV64" s="40">
        <f t="shared" si="39"/>
        <v>0</v>
      </c>
      <c r="AW64" s="40">
        <f t="shared" si="40"/>
        <v>0</v>
      </c>
      <c r="AX64" s="40">
        <f t="shared" si="41"/>
        <v>0</v>
      </c>
      <c r="AZ64">
        <v>52</v>
      </c>
      <c r="BA64">
        <f t="shared" si="8"/>
        <v>2</v>
      </c>
      <c r="BB64" s="40">
        <f t="shared" si="42"/>
        <v>0</v>
      </c>
      <c r="BC64" s="40">
        <f t="shared" si="43"/>
        <v>0</v>
      </c>
      <c r="BD64" s="40">
        <f t="shared" si="44"/>
        <v>0</v>
      </c>
      <c r="BE64" s="40">
        <f t="shared" si="45"/>
        <v>0</v>
      </c>
      <c r="BF64" s="40">
        <f t="shared" si="46"/>
        <v>0</v>
      </c>
      <c r="BH64">
        <v>52</v>
      </c>
      <c r="BI64">
        <f t="shared" si="9"/>
        <v>2</v>
      </c>
      <c r="BJ64" s="40">
        <f t="shared" si="47"/>
        <v>0</v>
      </c>
      <c r="BK64" s="40">
        <f t="shared" si="48"/>
        <v>0</v>
      </c>
      <c r="BL64" s="40">
        <f t="shared" si="49"/>
        <v>0</v>
      </c>
      <c r="BM64" s="40">
        <f t="shared" si="50"/>
        <v>0</v>
      </c>
      <c r="BN64" s="40">
        <f t="shared" si="51"/>
        <v>0</v>
      </c>
      <c r="BP64">
        <v>52</v>
      </c>
      <c r="BQ64">
        <f t="shared" si="10"/>
        <v>2</v>
      </c>
      <c r="BR64" s="40">
        <f t="shared" si="52"/>
        <v>0</v>
      </c>
      <c r="BS64" s="40">
        <f t="shared" si="53"/>
        <v>0</v>
      </c>
      <c r="BT64" s="40">
        <f t="shared" si="54"/>
        <v>0</v>
      </c>
      <c r="BU64" s="40">
        <f t="shared" si="55"/>
        <v>0</v>
      </c>
      <c r="BV64" s="40">
        <f t="shared" si="56"/>
        <v>0</v>
      </c>
    </row>
    <row r="65" spans="1:74" x14ac:dyDescent="0.25">
      <c r="A65" s="57">
        <f t="shared" si="0"/>
        <v>1481104.5334684306</v>
      </c>
      <c r="B65" s="57">
        <f t="shared" si="1"/>
        <v>1481104.5334684306</v>
      </c>
      <c r="C65">
        <f t="shared" ca="1" si="11"/>
        <v>2030.25</v>
      </c>
      <c r="D65">
        <v>53</v>
      </c>
      <c r="E65">
        <f t="shared" si="2"/>
        <v>0</v>
      </c>
      <c r="F65" s="40">
        <f t="shared" si="12"/>
        <v>10985.076526599158</v>
      </c>
      <c r="G65" s="40">
        <f t="shared" si="13"/>
        <v>1147.7878174437974</v>
      </c>
      <c r="H65" s="40">
        <f t="shared" si="14"/>
        <v>12132.864344042955</v>
      </c>
      <c r="I65" s="40">
        <f t="shared" si="15"/>
        <v>11754.094364286502</v>
      </c>
      <c r="J65" s="40">
        <f t="shared" si="16"/>
        <v>80837.948868904641</v>
      </c>
      <c r="L65">
        <v>53</v>
      </c>
      <c r="M65">
        <f t="shared" si="3"/>
        <v>0</v>
      </c>
      <c r="N65" s="40">
        <f t="shared" si="17"/>
        <v>11251.699498501832</v>
      </c>
      <c r="O65" s="40">
        <f t="shared" si="18"/>
        <v>7450.0334910777783</v>
      </c>
      <c r="P65" s="40">
        <f t="shared" si="19"/>
        <v>18701.73298957961</v>
      </c>
      <c r="Q65" s="40">
        <f t="shared" si="20"/>
        <v>16243.221937523944</v>
      </c>
      <c r="R65" s="40">
        <f t="shared" si="21"/>
        <v>982086.09931186866</v>
      </c>
      <c r="T65">
        <v>53</v>
      </c>
      <c r="U65">
        <f t="shared" si="4"/>
        <v>0</v>
      </c>
      <c r="V65" s="40">
        <f t="shared" si="22"/>
        <v>5243.5391565105183</v>
      </c>
      <c r="W65" s="40">
        <f t="shared" si="23"/>
        <v>2117.1201222208392</v>
      </c>
      <c r="X65" s="40">
        <f t="shared" si="24"/>
        <v>7360.6592787313575</v>
      </c>
      <c r="Y65" s="40">
        <f t="shared" si="25"/>
        <v>6662.0096383984801</v>
      </c>
      <c r="Z65" s="40">
        <f t="shared" si="26"/>
        <v>418180.4852876573</v>
      </c>
      <c r="AB65">
        <v>53</v>
      </c>
      <c r="AC65">
        <f t="shared" si="5"/>
        <v>2</v>
      </c>
      <c r="AD65" s="40">
        <f t="shared" si="27"/>
        <v>0</v>
      </c>
      <c r="AE65" s="40">
        <f t="shared" si="28"/>
        <v>-1.5916157281026246E-13</v>
      </c>
      <c r="AF65" s="40">
        <f t="shared" si="29"/>
        <v>0</v>
      </c>
      <c r="AG65" s="40">
        <f t="shared" si="30"/>
        <v>5.2523319027386615E-14</v>
      </c>
      <c r="AH65" s="40">
        <f t="shared" si="31"/>
        <v>-1.2732925824820995E-11</v>
      </c>
      <c r="AJ65">
        <v>53</v>
      </c>
      <c r="AK65">
        <f t="shared" si="6"/>
        <v>2</v>
      </c>
      <c r="AL65" s="40">
        <f t="shared" si="32"/>
        <v>0</v>
      </c>
      <c r="AM65" s="40">
        <f t="shared" si="33"/>
        <v>0</v>
      </c>
      <c r="AN65" s="40">
        <f t="shared" si="34"/>
        <v>0</v>
      </c>
      <c r="AO65" s="40">
        <f t="shared" si="35"/>
        <v>0</v>
      </c>
      <c r="AP65" s="40">
        <f t="shared" si="36"/>
        <v>0</v>
      </c>
      <c r="AR65">
        <v>53</v>
      </c>
      <c r="AS65">
        <f t="shared" si="7"/>
        <v>2</v>
      </c>
      <c r="AT65" s="40">
        <f t="shared" si="37"/>
        <v>0</v>
      </c>
      <c r="AU65" s="40">
        <f t="shared" si="38"/>
        <v>0</v>
      </c>
      <c r="AV65" s="40">
        <f t="shared" si="39"/>
        <v>0</v>
      </c>
      <c r="AW65" s="40">
        <f t="shared" si="40"/>
        <v>0</v>
      </c>
      <c r="AX65" s="40">
        <f t="shared" si="41"/>
        <v>0</v>
      </c>
      <c r="AZ65">
        <v>53</v>
      </c>
      <c r="BA65">
        <f t="shared" si="8"/>
        <v>2</v>
      </c>
      <c r="BB65" s="40">
        <f t="shared" si="42"/>
        <v>0</v>
      </c>
      <c r="BC65" s="40">
        <f t="shared" si="43"/>
        <v>0</v>
      </c>
      <c r="BD65" s="40">
        <f t="shared" si="44"/>
        <v>0</v>
      </c>
      <c r="BE65" s="40">
        <f t="shared" si="45"/>
        <v>0</v>
      </c>
      <c r="BF65" s="40">
        <f t="shared" si="46"/>
        <v>0</v>
      </c>
      <c r="BH65">
        <v>53</v>
      </c>
      <c r="BI65">
        <f t="shared" si="9"/>
        <v>2</v>
      </c>
      <c r="BJ65" s="40">
        <f t="shared" si="47"/>
        <v>0</v>
      </c>
      <c r="BK65" s="40">
        <f t="shared" si="48"/>
        <v>0</v>
      </c>
      <c r="BL65" s="40">
        <f t="shared" si="49"/>
        <v>0</v>
      </c>
      <c r="BM65" s="40">
        <f t="shared" si="50"/>
        <v>0</v>
      </c>
      <c r="BN65" s="40">
        <f t="shared" si="51"/>
        <v>0</v>
      </c>
      <c r="BP65">
        <v>53</v>
      </c>
      <c r="BQ65">
        <f t="shared" si="10"/>
        <v>2</v>
      </c>
      <c r="BR65" s="40">
        <f t="shared" si="52"/>
        <v>0</v>
      </c>
      <c r="BS65" s="40">
        <f t="shared" si="53"/>
        <v>0</v>
      </c>
      <c r="BT65" s="40">
        <f t="shared" si="54"/>
        <v>0</v>
      </c>
      <c r="BU65" s="40">
        <f t="shared" si="55"/>
        <v>0</v>
      </c>
      <c r="BV65" s="40">
        <f t="shared" si="56"/>
        <v>0</v>
      </c>
    </row>
    <row r="66" spans="1:74" x14ac:dyDescent="0.25">
      <c r="A66" s="57">
        <f t="shared" si="0"/>
        <v>1453376.2993882154</v>
      </c>
      <c r="B66" s="57">
        <f t="shared" si="1"/>
        <v>1453376.2993882154</v>
      </c>
      <c r="C66">
        <f t="shared" ca="1" si="11"/>
        <v>2030.5</v>
      </c>
      <c r="D66">
        <v>54</v>
      </c>
      <c r="E66">
        <f t="shared" si="2"/>
        <v>0</v>
      </c>
      <c r="F66" s="40">
        <f t="shared" si="12"/>
        <v>11122.389983181647</v>
      </c>
      <c r="G66" s="40">
        <f t="shared" si="13"/>
        <v>1010.474360861308</v>
      </c>
      <c r="H66" s="40">
        <f t="shared" si="14"/>
        <v>12132.864344042955</v>
      </c>
      <c r="I66" s="40">
        <f t="shared" si="15"/>
        <v>11799.407804958724</v>
      </c>
      <c r="J66" s="40">
        <f t="shared" si="16"/>
        <v>69715.558885722989</v>
      </c>
      <c r="L66">
        <v>54</v>
      </c>
      <c r="M66">
        <f t="shared" si="3"/>
        <v>0</v>
      </c>
      <c r="N66" s="40">
        <f t="shared" si="17"/>
        <v>11336.087244740596</v>
      </c>
      <c r="O66" s="40">
        <f t="shared" si="18"/>
        <v>7365.6457448390147</v>
      </c>
      <c r="P66" s="40">
        <f t="shared" si="19"/>
        <v>18701.73298957961</v>
      </c>
      <c r="Q66" s="40">
        <f t="shared" si="20"/>
        <v>16271.069893782735</v>
      </c>
      <c r="R66" s="40">
        <f t="shared" si="21"/>
        <v>970750.01206712809</v>
      </c>
      <c r="T66">
        <v>54</v>
      </c>
      <c r="U66">
        <f t="shared" si="4"/>
        <v>0</v>
      </c>
      <c r="V66" s="40">
        <f t="shared" si="22"/>
        <v>5269.7568522930706</v>
      </c>
      <c r="W66" s="40">
        <f t="shared" si="23"/>
        <v>2090.9024264382865</v>
      </c>
      <c r="X66" s="40">
        <f t="shared" si="24"/>
        <v>7360.6592787313575</v>
      </c>
      <c r="Y66" s="40">
        <f t="shared" si="25"/>
        <v>6670.661478006723</v>
      </c>
      <c r="Z66" s="40">
        <f t="shared" si="26"/>
        <v>412910.7284353642</v>
      </c>
      <c r="AB66">
        <v>54</v>
      </c>
      <c r="AC66">
        <f t="shared" si="5"/>
        <v>2</v>
      </c>
      <c r="AD66" s="40">
        <f t="shared" si="27"/>
        <v>0</v>
      </c>
      <c r="AE66" s="40">
        <f t="shared" si="28"/>
        <v>-1.5916157281026246E-13</v>
      </c>
      <c r="AF66" s="40">
        <f t="shared" si="29"/>
        <v>0</v>
      </c>
      <c r="AG66" s="40">
        <f t="shared" si="30"/>
        <v>5.2523319027386615E-14</v>
      </c>
      <c r="AH66" s="40">
        <f t="shared" si="31"/>
        <v>-1.2732925824820995E-11</v>
      </c>
      <c r="AJ66">
        <v>54</v>
      </c>
      <c r="AK66">
        <f t="shared" si="6"/>
        <v>2</v>
      </c>
      <c r="AL66" s="40">
        <f t="shared" si="32"/>
        <v>0</v>
      </c>
      <c r="AM66" s="40">
        <f t="shared" si="33"/>
        <v>0</v>
      </c>
      <c r="AN66" s="40">
        <f t="shared" si="34"/>
        <v>0</v>
      </c>
      <c r="AO66" s="40">
        <f t="shared" si="35"/>
        <v>0</v>
      </c>
      <c r="AP66" s="40">
        <f t="shared" si="36"/>
        <v>0</v>
      </c>
      <c r="AR66">
        <v>54</v>
      </c>
      <c r="AS66">
        <f t="shared" si="7"/>
        <v>2</v>
      </c>
      <c r="AT66" s="40">
        <f t="shared" si="37"/>
        <v>0</v>
      </c>
      <c r="AU66" s="40">
        <f t="shared" si="38"/>
        <v>0</v>
      </c>
      <c r="AV66" s="40">
        <f t="shared" si="39"/>
        <v>0</v>
      </c>
      <c r="AW66" s="40">
        <f t="shared" si="40"/>
        <v>0</v>
      </c>
      <c r="AX66" s="40">
        <f t="shared" si="41"/>
        <v>0</v>
      </c>
      <c r="AZ66">
        <v>54</v>
      </c>
      <c r="BA66">
        <f t="shared" si="8"/>
        <v>2</v>
      </c>
      <c r="BB66" s="40">
        <f t="shared" si="42"/>
        <v>0</v>
      </c>
      <c r="BC66" s="40">
        <f t="shared" si="43"/>
        <v>0</v>
      </c>
      <c r="BD66" s="40">
        <f t="shared" si="44"/>
        <v>0</v>
      </c>
      <c r="BE66" s="40">
        <f t="shared" si="45"/>
        <v>0</v>
      </c>
      <c r="BF66" s="40">
        <f t="shared" si="46"/>
        <v>0</v>
      </c>
      <c r="BH66">
        <v>54</v>
      </c>
      <c r="BI66">
        <f t="shared" si="9"/>
        <v>2</v>
      </c>
      <c r="BJ66" s="40">
        <f t="shared" si="47"/>
        <v>0</v>
      </c>
      <c r="BK66" s="40">
        <f t="shared" si="48"/>
        <v>0</v>
      </c>
      <c r="BL66" s="40">
        <f t="shared" si="49"/>
        <v>0</v>
      </c>
      <c r="BM66" s="40">
        <f t="shared" si="50"/>
        <v>0</v>
      </c>
      <c r="BN66" s="40">
        <f t="shared" si="51"/>
        <v>0</v>
      </c>
      <c r="BP66">
        <v>54</v>
      </c>
      <c r="BQ66">
        <f t="shared" si="10"/>
        <v>2</v>
      </c>
      <c r="BR66" s="40">
        <f t="shared" si="52"/>
        <v>0</v>
      </c>
      <c r="BS66" s="40">
        <f t="shared" si="53"/>
        <v>0</v>
      </c>
      <c r="BT66" s="40">
        <f t="shared" si="54"/>
        <v>0</v>
      </c>
      <c r="BU66" s="40">
        <f t="shared" si="55"/>
        <v>0</v>
      </c>
      <c r="BV66" s="40">
        <f t="shared" si="56"/>
        <v>0</v>
      </c>
    </row>
    <row r="67" spans="1:74" x14ac:dyDescent="0.25">
      <c r="A67" s="57">
        <f t="shared" si="0"/>
        <v>1425397.665994613</v>
      </c>
      <c r="B67" s="57">
        <f t="shared" si="1"/>
        <v>1425397.665994613</v>
      </c>
      <c r="C67">
        <f t="shared" ca="1" si="11"/>
        <v>2030.75</v>
      </c>
      <c r="D67">
        <v>55</v>
      </c>
      <c r="E67">
        <f t="shared" si="2"/>
        <v>0</v>
      </c>
      <c r="F67" s="40">
        <f t="shared" si="12"/>
        <v>11261.419857971418</v>
      </c>
      <c r="G67" s="40">
        <f t="shared" si="13"/>
        <v>871.44448607153743</v>
      </c>
      <c r="H67" s="40">
        <f t="shared" si="14"/>
        <v>12132.864344042955</v>
      </c>
      <c r="I67" s="40">
        <f t="shared" si="15"/>
        <v>11845.287663639348</v>
      </c>
      <c r="J67" s="40">
        <f t="shared" si="16"/>
        <v>58454.139027751575</v>
      </c>
      <c r="L67">
        <v>55</v>
      </c>
      <c r="M67">
        <f t="shared" si="3"/>
        <v>0</v>
      </c>
      <c r="N67" s="40">
        <f t="shared" si="17"/>
        <v>11421.107899076149</v>
      </c>
      <c r="O67" s="40">
        <f t="shared" si="18"/>
        <v>7280.6250905034603</v>
      </c>
      <c r="P67" s="40">
        <f t="shared" si="19"/>
        <v>18701.73298957961</v>
      </c>
      <c r="Q67" s="40">
        <f t="shared" si="20"/>
        <v>16299.126709713468</v>
      </c>
      <c r="R67" s="40">
        <f t="shared" si="21"/>
        <v>959328.9041680519</v>
      </c>
      <c r="T67">
        <v>55</v>
      </c>
      <c r="U67">
        <f t="shared" si="4"/>
        <v>0</v>
      </c>
      <c r="V67" s="40">
        <f t="shared" si="22"/>
        <v>5296.1056365545364</v>
      </c>
      <c r="W67" s="40">
        <f t="shared" si="23"/>
        <v>2064.5536421768211</v>
      </c>
      <c r="X67" s="40">
        <f t="shared" si="24"/>
        <v>7360.6592787313575</v>
      </c>
      <c r="Y67" s="40">
        <f t="shared" si="25"/>
        <v>6679.3565768130065</v>
      </c>
      <c r="Z67" s="40">
        <f t="shared" si="26"/>
        <v>407614.62279880967</v>
      </c>
      <c r="AB67">
        <v>55</v>
      </c>
      <c r="AC67">
        <f t="shared" si="5"/>
        <v>2</v>
      </c>
      <c r="AD67" s="40">
        <f t="shared" si="27"/>
        <v>0</v>
      </c>
      <c r="AE67" s="40">
        <f t="shared" si="28"/>
        <v>-1.5916157281026246E-13</v>
      </c>
      <c r="AF67" s="40">
        <f t="shared" si="29"/>
        <v>0</v>
      </c>
      <c r="AG67" s="40">
        <f t="shared" si="30"/>
        <v>5.2523319027386615E-14</v>
      </c>
      <c r="AH67" s="40">
        <f t="shared" si="31"/>
        <v>-1.2732925824820995E-11</v>
      </c>
      <c r="AJ67">
        <v>55</v>
      </c>
      <c r="AK67">
        <f t="shared" si="6"/>
        <v>2</v>
      </c>
      <c r="AL67" s="40">
        <f t="shared" si="32"/>
        <v>0</v>
      </c>
      <c r="AM67" s="40">
        <f t="shared" si="33"/>
        <v>0</v>
      </c>
      <c r="AN67" s="40">
        <f t="shared" si="34"/>
        <v>0</v>
      </c>
      <c r="AO67" s="40">
        <f t="shared" si="35"/>
        <v>0</v>
      </c>
      <c r="AP67" s="40">
        <f t="shared" si="36"/>
        <v>0</v>
      </c>
      <c r="AR67">
        <v>55</v>
      </c>
      <c r="AS67">
        <f t="shared" si="7"/>
        <v>2</v>
      </c>
      <c r="AT67" s="40">
        <f t="shared" si="37"/>
        <v>0</v>
      </c>
      <c r="AU67" s="40">
        <f t="shared" si="38"/>
        <v>0</v>
      </c>
      <c r="AV67" s="40">
        <f t="shared" si="39"/>
        <v>0</v>
      </c>
      <c r="AW67" s="40">
        <f t="shared" si="40"/>
        <v>0</v>
      </c>
      <c r="AX67" s="40">
        <f t="shared" si="41"/>
        <v>0</v>
      </c>
      <c r="AZ67">
        <v>55</v>
      </c>
      <c r="BA67">
        <f t="shared" si="8"/>
        <v>2</v>
      </c>
      <c r="BB67" s="40">
        <f t="shared" si="42"/>
        <v>0</v>
      </c>
      <c r="BC67" s="40">
        <f t="shared" si="43"/>
        <v>0</v>
      </c>
      <c r="BD67" s="40">
        <f t="shared" si="44"/>
        <v>0</v>
      </c>
      <c r="BE67" s="40">
        <f t="shared" si="45"/>
        <v>0</v>
      </c>
      <c r="BF67" s="40">
        <f t="shared" si="46"/>
        <v>0</v>
      </c>
      <c r="BH67">
        <v>55</v>
      </c>
      <c r="BI67">
        <f t="shared" si="9"/>
        <v>2</v>
      </c>
      <c r="BJ67" s="40">
        <f t="shared" si="47"/>
        <v>0</v>
      </c>
      <c r="BK67" s="40">
        <f t="shared" si="48"/>
        <v>0</v>
      </c>
      <c r="BL67" s="40">
        <f t="shared" si="49"/>
        <v>0</v>
      </c>
      <c r="BM67" s="40">
        <f t="shared" si="50"/>
        <v>0</v>
      </c>
      <c r="BN67" s="40">
        <f t="shared" si="51"/>
        <v>0</v>
      </c>
      <c r="BP67">
        <v>55</v>
      </c>
      <c r="BQ67">
        <f t="shared" si="10"/>
        <v>2</v>
      </c>
      <c r="BR67" s="40">
        <f t="shared" si="52"/>
        <v>0</v>
      </c>
      <c r="BS67" s="40">
        <f t="shared" si="53"/>
        <v>0</v>
      </c>
      <c r="BT67" s="40">
        <f t="shared" si="54"/>
        <v>0</v>
      </c>
      <c r="BU67" s="40">
        <f t="shared" si="55"/>
        <v>0</v>
      </c>
      <c r="BV67" s="40">
        <f t="shared" si="56"/>
        <v>0</v>
      </c>
    </row>
    <row r="68" spans="1:74" x14ac:dyDescent="0.25">
      <c r="A68" s="57">
        <f t="shared" si="0"/>
        <v>1397166.1260153605</v>
      </c>
      <c r="B68" s="57">
        <f t="shared" si="1"/>
        <v>1397166.1260153605</v>
      </c>
      <c r="C68">
        <f t="shared" ca="1" si="11"/>
        <v>2031</v>
      </c>
      <c r="D68">
        <v>56</v>
      </c>
      <c r="E68">
        <f t="shared" si="2"/>
        <v>0</v>
      </c>
      <c r="F68" s="40">
        <f t="shared" si="12"/>
        <v>11402.187606196061</v>
      </c>
      <c r="G68" s="40">
        <f t="shared" si="13"/>
        <v>730.67673784689475</v>
      </c>
      <c r="H68" s="40">
        <f t="shared" si="14"/>
        <v>12132.864344042955</v>
      </c>
      <c r="I68" s="40">
        <f t="shared" si="15"/>
        <v>11891.74102055348</v>
      </c>
      <c r="J68" s="40">
        <f t="shared" si="16"/>
        <v>47051.95142155551</v>
      </c>
      <c r="L68">
        <v>56</v>
      </c>
      <c r="M68">
        <f t="shared" si="3"/>
        <v>0</v>
      </c>
      <c r="N68" s="40">
        <f t="shared" si="17"/>
        <v>11506.766208319221</v>
      </c>
      <c r="O68" s="40">
        <f t="shared" si="18"/>
        <v>7194.9667812603893</v>
      </c>
      <c r="P68" s="40">
        <f t="shared" si="19"/>
        <v>18701.73298957961</v>
      </c>
      <c r="Q68" s="40">
        <f t="shared" si="20"/>
        <v>16327.393951763681</v>
      </c>
      <c r="R68" s="40">
        <f t="shared" si="21"/>
        <v>947822.13795973267</v>
      </c>
      <c r="T68">
        <v>56</v>
      </c>
      <c r="U68">
        <f t="shared" si="4"/>
        <v>0</v>
      </c>
      <c r="V68" s="40">
        <f t="shared" si="22"/>
        <v>5322.5861647373094</v>
      </c>
      <c r="W68" s="40">
        <f t="shared" si="23"/>
        <v>2038.0731139940483</v>
      </c>
      <c r="X68" s="40">
        <f t="shared" si="24"/>
        <v>7360.6592787313575</v>
      </c>
      <c r="Y68" s="40">
        <f t="shared" si="25"/>
        <v>6688.0951511133217</v>
      </c>
      <c r="Z68" s="40">
        <f t="shared" si="26"/>
        <v>402292.03663407237</v>
      </c>
      <c r="AB68">
        <v>56</v>
      </c>
      <c r="AC68">
        <f t="shared" si="5"/>
        <v>2</v>
      </c>
      <c r="AD68" s="40">
        <f t="shared" si="27"/>
        <v>0</v>
      </c>
      <c r="AE68" s="40">
        <f t="shared" si="28"/>
        <v>-1.5916157281026246E-13</v>
      </c>
      <c r="AF68" s="40">
        <f t="shared" si="29"/>
        <v>0</v>
      </c>
      <c r="AG68" s="40">
        <f t="shared" si="30"/>
        <v>5.2523319027386615E-14</v>
      </c>
      <c r="AH68" s="40">
        <f t="shared" si="31"/>
        <v>-1.2732925824820995E-11</v>
      </c>
      <c r="AJ68">
        <v>56</v>
      </c>
      <c r="AK68">
        <f t="shared" si="6"/>
        <v>2</v>
      </c>
      <c r="AL68" s="40">
        <f t="shared" si="32"/>
        <v>0</v>
      </c>
      <c r="AM68" s="40">
        <f t="shared" si="33"/>
        <v>0</v>
      </c>
      <c r="AN68" s="40">
        <f t="shared" si="34"/>
        <v>0</v>
      </c>
      <c r="AO68" s="40">
        <f t="shared" si="35"/>
        <v>0</v>
      </c>
      <c r="AP68" s="40">
        <f t="shared" si="36"/>
        <v>0</v>
      </c>
      <c r="AR68">
        <v>56</v>
      </c>
      <c r="AS68">
        <f t="shared" si="7"/>
        <v>2</v>
      </c>
      <c r="AT68" s="40">
        <f t="shared" si="37"/>
        <v>0</v>
      </c>
      <c r="AU68" s="40">
        <f t="shared" si="38"/>
        <v>0</v>
      </c>
      <c r="AV68" s="40">
        <f t="shared" si="39"/>
        <v>0</v>
      </c>
      <c r="AW68" s="40">
        <f t="shared" si="40"/>
        <v>0</v>
      </c>
      <c r="AX68" s="40">
        <f t="shared" si="41"/>
        <v>0</v>
      </c>
      <c r="AZ68">
        <v>56</v>
      </c>
      <c r="BA68">
        <f t="shared" si="8"/>
        <v>2</v>
      </c>
      <c r="BB68" s="40">
        <f t="shared" si="42"/>
        <v>0</v>
      </c>
      <c r="BC68" s="40">
        <f t="shared" si="43"/>
        <v>0</v>
      </c>
      <c r="BD68" s="40">
        <f t="shared" si="44"/>
        <v>0</v>
      </c>
      <c r="BE68" s="40">
        <f t="shared" si="45"/>
        <v>0</v>
      </c>
      <c r="BF68" s="40">
        <f t="shared" si="46"/>
        <v>0</v>
      </c>
      <c r="BH68">
        <v>56</v>
      </c>
      <c r="BI68">
        <f t="shared" si="9"/>
        <v>2</v>
      </c>
      <c r="BJ68" s="40">
        <f t="shared" si="47"/>
        <v>0</v>
      </c>
      <c r="BK68" s="40">
        <f t="shared" si="48"/>
        <v>0</v>
      </c>
      <c r="BL68" s="40">
        <f t="shared" si="49"/>
        <v>0</v>
      </c>
      <c r="BM68" s="40">
        <f t="shared" si="50"/>
        <v>0</v>
      </c>
      <c r="BN68" s="40">
        <f t="shared" si="51"/>
        <v>0</v>
      </c>
      <c r="BP68">
        <v>56</v>
      </c>
      <c r="BQ68">
        <f t="shared" si="10"/>
        <v>2</v>
      </c>
      <c r="BR68" s="40">
        <f t="shared" si="52"/>
        <v>0</v>
      </c>
      <c r="BS68" s="40">
        <f t="shared" si="53"/>
        <v>0</v>
      </c>
      <c r="BT68" s="40">
        <f t="shared" si="54"/>
        <v>0</v>
      </c>
      <c r="BU68" s="40">
        <f t="shared" si="55"/>
        <v>0</v>
      </c>
      <c r="BV68" s="40">
        <f t="shared" si="56"/>
        <v>0</v>
      </c>
    </row>
    <row r="69" spans="1:74" x14ac:dyDescent="0.25">
      <c r="A69" s="57">
        <f t="shared" si="0"/>
        <v>1368679.1450136444</v>
      </c>
      <c r="B69" s="57">
        <f t="shared" si="1"/>
        <v>1368679.1450136444</v>
      </c>
      <c r="C69">
        <f t="shared" ca="1" si="11"/>
        <v>2031.25</v>
      </c>
      <c r="D69">
        <v>57</v>
      </c>
      <c r="E69">
        <f t="shared" si="2"/>
        <v>0</v>
      </c>
      <c r="F69" s="40">
        <f t="shared" si="12"/>
        <v>11544.71495127351</v>
      </c>
      <c r="G69" s="40">
        <f t="shared" si="13"/>
        <v>588.14939276944392</v>
      </c>
      <c r="H69" s="40">
        <f t="shared" si="14"/>
        <v>12132.864344042955</v>
      </c>
      <c r="I69" s="40">
        <f t="shared" si="15"/>
        <v>11938.775044429038</v>
      </c>
      <c r="J69" s="40">
        <f t="shared" si="16"/>
        <v>35507.236470281998</v>
      </c>
      <c r="L69">
        <v>57</v>
      </c>
      <c r="M69">
        <f t="shared" si="3"/>
        <v>0</v>
      </c>
      <c r="N69" s="40">
        <f t="shared" si="17"/>
        <v>11593.066954881615</v>
      </c>
      <c r="O69" s="40">
        <f t="shared" si="18"/>
        <v>7108.6660346979952</v>
      </c>
      <c r="P69" s="40">
        <f t="shared" si="19"/>
        <v>18701.73298957961</v>
      </c>
      <c r="Q69" s="40">
        <f t="shared" si="20"/>
        <v>16355.873198129271</v>
      </c>
      <c r="R69" s="40">
        <f t="shared" si="21"/>
        <v>936229.07100485102</v>
      </c>
      <c r="T69">
        <v>57</v>
      </c>
      <c r="U69">
        <f t="shared" si="4"/>
        <v>0</v>
      </c>
      <c r="V69" s="40">
        <f t="shared" si="22"/>
        <v>5349.1990955609954</v>
      </c>
      <c r="W69" s="40">
        <f t="shared" si="23"/>
        <v>2011.4601831703619</v>
      </c>
      <c r="X69" s="40">
        <f t="shared" si="24"/>
        <v>7360.6592787313575</v>
      </c>
      <c r="Y69" s="40">
        <f t="shared" si="25"/>
        <v>6696.8774182851384</v>
      </c>
      <c r="Z69" s="40">
        <f t="shared" si="26"/>
        <v>396942.83753851138</v>
      </c>
      <c r="AB69">
        <v>57</v>
      </c>
      <c r="AC69">
        <f t="shared" si="5"/>
        <v>2</v>
      </c>
      <c r="AD69" s="40">
        <f t="shared" si="27"/>
        <v>0</v>
      </c>
      <c r="AE69" s="40">
        <f t="shared" si="28"/>
        <v>-1.5916157281026246E-13</v>
      </c>
      <c r="AF69" s="40">
        <f t="shared" si="29"/>
        <v>0</v>
      </c>
      <c r="AG69" s="40">
        <f t="shared" si="30"/>
        <v>5.2523319027386615E-14</v>
      </c>
      <c r="AH69" s="40">
        <f t="shared" si="31"/>
        <v>-1.2732925824820995E-11</v>
      </c>
      <c r="AJ69">
        <v>57</v>
      </c>
      <c r="AK69">
        <f t="shared" si="6"/>
        <v>2</v>
      </c>
      <c r="AL69" s="40">
        <f t="shared" si="32"/>
        <v>0</v>
      </c>
      <c r="AM69" s="40">
        <f t="shared" si="33"/>
        <v>0</v>
      </c>
      <c r="AN69" s="40">
        <f t="shared" si="34"/>
        <v>0</v>
      </c>
      <c r="AO69" s="40">
        <f t="shared" si="35"/>
        <v>0</v>
      </c>
      <c r="AP69" s="40">
        <f t="shared" si="36"/>
        <v>0</v>
      </c>
      <c r="AR69">
        <v>57</v>
      </c>
      <c r="AS69">
        <f t="shared" si="7"/>
        <v>2</v>
      </c>
      <c r="AT69" s="40">
        <f t="shared" si="37"/>
        <v>0</v>
      </c>
      <c r="AU69" s="40">
        <f t="shared" si="38"/>
        <v>0</v>
      </c>
      <c r="AV69" s="40">
        <f t="shared" si="39"/>
        <v>0</v>
      </c>
      <c r="AW69" s="40">
        <f t="shared" si="40"/>
        <v>0</v>
      </c>
      <c r="AX69" s="40">
        <f t="shared" si="41"/>
        <v>0</v>
      </c>
      <c r="AZ69">
        <v>57</v>
      </c>
      <c r="BA69">
        <f t="shared" si="8"/>
        <v>2</v>
      </c>
      <c r="BB69" s="40">
        <f t="shared" si="42"/>
        <v>0</v>
      </c>
      <c r="BC69" s="40">
        <f t="shared" si="43"/>
        <v>0</v>
      </c>
      <c r="BD69" s="40">
        <f t="shared" si="44"/>
        <v>0</v>
      </c>
      <c r="BE69" s="40">
        <f t="shared" si="45"/>
        <v>0</v>
      </c>
      <c r="BF69" s="40">
        <f t="shared" si="46"/>
        <v>0</v>
      </c>
      <c r="BH69">
        <v>57</v>
      </c>
      <c r="BI69">
        <f t="shared" si="9"/>
        <v>2</v>
      </c>
      <c r="BJ69" s="40">
        <f t="shared" si="47"/>
        <v>0</v>
      </c>
      <c r="BK69" s="40">
        <f t="shared" si="48"/>
        <v>0</v>
      </c>
      <c r="BL69" s="40">
        <f t="shared" si="49"/>
        <v>0</v>
      </c>
      <c r="BM69" s="40">
        <f t="shared" si="50"/>
        <v>0</v>
      </c>
      <c r="BN69" s="40">
        <f t="shared" si="51"/>
        <v>0</v>
      </c>
      <c r="BP69">
        <v>57</v>
      </c>
      <c r="BQ69">
        <f t="shared" si="10"/>
        <v>2</v>
      </c>
      <c r="BR69" s="40">
        <f t="shared" si="52"/>
        <v>0</v>
      </c>
      <c r="BS69" s="40">
        <f t="shared" si="53"/>
        <v>0</v>
      </c>
      <c r="BT69" s="40">
        <f t="shared" si="54"/>
        <v>0</v>
      </c>
      <c r="BU69" s="40">
        <f t="shared" si="55"/>
        <v>0</v>
      </c>
      <c r="BV69" s="40">
        <f t="shared" si="56"/>
        <v>0</v>
      </c>
    </row>
    <row r="70" spans="1:74" x14ac:dyDescent="0.25">
      <c r="A70" s="57">
        <f t="shared" si="0"/>
        <v>1339934.1610773979</v>
      </c>
      <c r="B70" s="57">
        <f t="shared" si="1"/>
        <v>1339934.1610773979</v>
      </c>
      <c r="C70">
        <f t="shared" ca="1" si="11"/>
        <v>2031.5</v>
      </c>
      <c r="D70">
        <v>58</v>
      </c>
      <c r="E70">
        <f t="shared" si="2"/>
        <v>0</v>
      </c>
      <c r="F70" s="40">
        <f t="shared" si="12"/>
        <v>11689.023888164431</v>
      </c>
      <c r="G70" s="40">
        <f t="shared" si="13"/>
        <v>443.84045587852501</v>
      </c>
      <c r="H70" s="40">
        <f t="shared" si="14"/>
        <v>12132.864344042955</v>
      </c>
      <c r="I70" s="40">
        <f t="shared" si="15"/>
        <v>11986.396993603043</v>
      </c>
      <c r="J70" s="40">
        <f t="shared" si="16"/>
        <v>23818.212582117565</v>
      </c>
      <c r="L70">
        <v>58</v>
      </c>
      <c r="M70">
        <f t="shared" si="3"/>
        <v>0</v>
      </c>
      <c r="N70" s="40">
        <f t="shared" si="17"/>
        <v>11680.014957043228</v>
      </c>
      <c r="O70" s="40">
        <f t="shared" si="18"/>
        <v>7021.7180325363825</v>
      </c>
      <c r="P70" s="40">
        <f t="shared" si="19"/>
        <v>18701.73298957961</v>
      </c>
      <c r="Q70" s="40">
        <f t="shared" si="20"/>
        <v>16384.566038842604</v>
      </c>
      <c r="R70" s="40">
        <f t="shared" si="21"/>
        <v>924549.0560478078</v>
      </c>
      <c r="T70">
        <v>58</v>
      </c>
      <c r="U70">
        <f t="shared" si="4"/>
        <v>0</v>
      </c>
      <c r="V70" s="40">
        <f t="shared" si="22"/>
        <v>5375.9450910388005</v>
      </c>
      <c r="W70" s="40">
        <f t="shared" si="23"/>
        <v>1984.7141876925568</v>
      </c>
      <c r="X70" s="40">
        <f t="shared" si="24"/>
        <v>7360.6592787313575</v>
      </c>
      <c r="Y70" s="40">
        <f t="shared" si="25"/>
        <v>6705.7035967928141</v>
      </c>
      <c r="Z70" s="40">
        <f t="shared" si="26"/>
        <v>391566.89244747255</v>
      </c>
      <c r="AB70">
        <v>58</v>
      </c>
      <c r="AC70">
        <f t="shared" si="5"/>
        <v>2</v>
      </c>
      <c r="AD70" s="40">
        <f t="shared" si="27"/>
        <v>0</v>
      </c>
      <c r="AE70" s="40">
        <f t="shared" si="28"/>
        <v>-1.5916157281026246E-13</v>
      </c>
      <c r="AF70" s="40">
        <f t="shared" si="29"/>
        <v>0</v>
      </c>
      <c r="AG70" s="40">
        <f t="shared" si="30"/>
        <v>5.2523319027386615E-14</v>
      </c>
      <c r="AH70" s="40">
        <f t="shared" si="31"/>
        <v>-1.2732925824820995E-11</v>
      </c>
      <c r="AJ70">
        <v>58</v>
      </c>
      <c r="AK70">
        <f t="shared" si="6"/>
        <v>2</v>
      </c>
      <c r="AL70" s="40">
        <f t="shared" si="32"/>
        <v>0</v>
      </c>
      <c r="AM70" s="40">
        <f t="shared" si="33"/>
        <v>0</v>
      </c>
      <c r="AN70" s="40">
        <f t="shared" si="34"/>
        <v>0</v>
      </c>
      <c r="AO70" s="40">
        <f t="shared" si="35"/>
        <v>0</v>
      </c>
      <c r="AP70" s="40">
        <f t="shared" si="36"/>
        <v>0</v>
      </c>
      <c r="AR70">
        <v>58</v>
      </c>
      <c r="AS70">
        <f t="shared" si="7"/>
        <v>2</v>
      </c>
      <c r="AT70" s="40">
        <f t="shared" si="37"/>
        <v>0</v>
      </c>
      <c r="AU70" s="40">
        <f t="shared" si="38"/>
        <v>0</v>
      </c>
      <c r="AV70" s="40">
        <f t="shared" si="39"/>
        <v>0</v>
      </c>
      <c r="AW70" s="40">
        <f t="shared" si="40"/>
        <v>0</v>
      </c>
      <c r="AX70" s="40">
        <f t="shared" si="41"/>
        <v>0</v>
      </c>
      <c r="AZ70">
        <v>58</v>
      </c>
      <c r="BA70">
        <f t="shared" si="8"/>
        <v>2</v>
      </c>
      <c r="BB70" s="40">
        <f t="shared" si="42"/>
        <v>0</v>
      </c>
      <c r="BC70" s="40">
        <f t="shared" si="43"/>
        <v>0</v>
      </c>
      <c r="BD70" s="40">
        <f t="shared" si="44"/>
        <v>0</v>
      </c>
      <c r="BE70" s="40">
        <f t="shared" si="45"/>
        <v>0</v>
      </c>
      <c r="BF70" s="40">
        <f t="shared" si="46"/>
        <v>0</v>
      </c>
      <c r="BH70">
        <v>58</v>
      </c>
      <c r="BI70">
        <f t="shared" si="9"/>
        <v>2</v>
      </c>
      <c r="BJ70" s="40">
        <f t="shared" si="47"/>
        <v>0</v>
      </c>
      <c r="BK70" s="40">
        <f t="shared" si="48"/>
        <v>0</v>
      </c>
      <c r="BL70" s="40">
        <f t="shared" si="49"/>
        <v>0</v>
      </c>
      <c r="BM70" s="40">
        <f t="shared" si="50"/>
        <v>0</v>
      </c>
      <c r="BN70" s="40">
        <f t="shared" si="51"/>
        <v>0</v>
      </c>
      <c r="BP70">
        <v>58</v>
      </c>
      <c r="BQ70">
        <f t="shared" si="10"/>
        <v>2</v>
      </c>
      <c r="BR70" s="40">
        <f t="shared" si="52"/>
        <v>0</v>
      </c>
      <c r="BS70" s="40">
        <f t="shared" si="53"/>
        <v>0</v>
      </c>
      <c r="BT70" s="40">
        <f t="shared" si="54"/>
        <v>0</v>
      </c>
      <c r="BU70" s="40">
        <f t="shared" si="55"/>
        <v>0</v>
      </c>
      <c r="BV70" s="40">
        <f t="shared" si="56"/>
        <v>0</v>
      </c>
    </row>
    <row r="71" spans="1:74" x14ac:dyDescent="0.25">
      <c r="A71" s="57">
        <f t="shared" si="0"/>
        <v>1310928.5845049163</v>
      </c>
      <c r="B71" s="57">
        <f t="shared" si="1"/>
        <v>1310928.5845049163</v>
      </c>
      <c r="C71">
        <f t="shared" ca="1" si="11"/>
        <v>2031.75</v>
      </c>
      <c r="D71">
        <v>59</v>
      </c>
      <c r="E71">
        <f t="shared" si="2"/>
        <v>0</v>
      </c>
      <c r="F71" s="40">
        <f t="shared" si="12"/>
        <v>11835.136686766486</v>
      </c>
      <c r="G71" s="40">
        <f t="shared" si="13"/>
        <v>297.72765727646959</v>
      </c>
      <c r="H71" s="40">
        <f t="shared" si="14"/>
        <v>12132.864344042955</v>
      </c>
      <c r="I71" s="40">
        <f t="shared" si="15"/>
        <v>12034.61421714172</v>
      </c>
      <c r="J71" s="40">
        <f t="shared" si="16"/>
        <v>11983.075895351079</v>
      </c>
      <c r="L71">
        <v>59</v>
      </c>
      <c r="M71">
        <f t="shared" si="3"/>
        <v>0</v>
      </c>
      <c r="N71" s="40">
        <f t="shared" si="17"/>
        <v>11767.615069221052</v>
      </c>
      <c r="O71" s="40">
        <f t="shared" si="18"/>
        <v>6934.117920358558</v>
      </c>
      <c r="P71" s="40">
        <f t="shared" si="19"/>
        <v>18701.73298957961</v>
      </c>
      <c r="Q71" s="40">
        <f t="shared" si="20"/>
        <v>16413.474075861286</v>
      </c>
      <c r="R71" s="40">
        <f t="shared" si="21"/>
        <v>912781.44097858679</v>
      </c>
      <c r="T71">
        <v>59</v>
      </c>
      <c r="U71">
        <f t="shared" si="4"/>
        <v>0</v>
      </c>
      <c r="V71" s="40">
        <f t="shared" si="22"/>
        <v>5402.8248164939951</v>
      </c>
      <c r="W71" s="40">
        <f t="shared" si="23"/>
        <v>1957.8344622373627</v>
      </c>
      <c r="X71" s="40">
        <f t="shared" si="24"/>
        <v>7360.6592787313575</v>
      </c>
      <c r="Y71" s="40">
        <f t="shared" si="25"/>
        <v>6714.5739061930281</v>
      </c>
      <c r="Z71" s="40">
        <f t="shared" si="26"/>
        <v>386164.06763097853</v>
      </c>
      <c r="AB71">
        <v>59</v>
      </c>
      <c r="AC71">
        <f t="shared" si="5"/>
        <v>2</v>
      </c>
      <c r="AD71" s="40">
        <f t="shared" si="27"/>
        <v>0</v>
      </c>
      <c r="AE71" s="40">
        <f t="shared" si="28"/>
        <v>-1.5916157281026246E-13</v>
      </c>
      <c r="AF71" s="40">
        <f t="shared" si="29"/>
        <v>0</v>
      </c>
      <c r="AG71" s="40">
        <f t="shared" si="30"/>
        <v>5.2523319027386615E-14</v>
      </c>
      <c r="AH71" s="40">
        <f t="shared" si="31"/>
        <v>-1.2732925824820995E-11</v>
      </c>
      <c r="AJ71">
        <v>59</v>
      </c>
      <c r="AK71">
        <f t="shared" si="6"/>
        <v>2</v>
      </c>
      <c r="AL71" s="40">
        <f t="shared" si="32"/>
        <v>0</v>
      </c>
      <c r="AM71" s="40">
        <f t="shared" si="33"/>
        <v>0</v>
      </c>
      <c r="AN71" s="40">
        <f t="shared" si="34"/>
        <v>0</v>
      </c>
      <c r="AO71" s="40">
        <f t="shared" si="35"/>
        <v>0</v>
      </c>
      <c r="AP71" s="40">
        <f t="shared" si="36"/>
        <v>0</v>
      </c>
      <c r="AR71">
        <v>59</v>
      </c>
      <c r="AS71">
        <f t="shared" si="7"/>
        <v>2</v>
      </c>
      <c r="AT71" s="40">
        <f t="shared" si="37"/>
        <v>0</v>
      </c>
      <c r="AU71" s="40">
        <f t="shared" si="38"/>
        <v>0</v>
      </c>
      <c r="AV71" s="40">
        <f t="shared" si="39"/>
        <v>0</v>
      </c>
      <c r="AW71" s="40">
        <f t="shared" si="40"/>
        <v>0</v>
      </c>
      <c r="AX71" s="40">
        <f t="shared" si="41"/>
        <v>0</v>
      </c>
      <c r="AZ71">
        <v>59</v>
      </c>
      <c r="BA71">
        <f t="shared" si="8"/>
        <v>2</v>
      </c>
      <c r="BB71" s="40">
        <f t="shared" si="42"/>
        <v>0</v>
      </c>
      <c r="BC71" s="40">
        <f t="shared" si="43"/>
        <v>0</v>
      </c>
      <c r="BD71" s="40">
        <f t="shared" si="44"/>
        <v>0</v>
      </c>
      <c r="BE71" s="40">
        <f t="shared" si="45"/>
        <v>0</v>
      </c>
      <c r="BF71" s="40">
        <f t="shared" si="46"/>
        <v>0</v>
      </c>
      <c r="BH71">
        <v>59</v>
      </c>
      <c r="BI71">
        <f t="shared" si="9"/>
        <v>2</v>
      </c>
      <c r="BJ71" s="40">
        <f t="shared" si="47"/>
        <v>0</v>
      </c>
      <c r="BK71" s="40">
        <f t="shared" si="48"/>
        <v>0</v>
      </c>
      <c r="BL71" s="40">
        <f t="shared" si="49"/>
        <v>0</v>
      </c>
      <c r="BM71" s="40">
        <f t="shared" si="50"/>
        <v>0</v>
      </c>
      <c r="BN71" s="40">
        <f t="shared" si="51"/>
        <v>0</v>
      </c>
      <c r="BP71">
        <v>59</v>
      </c>
      <c r="BQ71">
        <f t="shared" si="10"/>
        <v>2</v>
      </c>
      <c r="BR71" s="40">
        <f t="shared" si="52"/>
        <v>0</v>
      </c>
      <c r="BS71" s="40">
        <f t="shared" si="53"/>
        <v>0</v>
      </c>
      <c r="BT71" s="40">
        <f t="shared" si="54"/>
        <v>0</v>
      </c>
      <c r="BU71" s="40">
        <f t="shared" si="55"/>
        <v>0</v>
      </c>
      <c r="BV71" s="40">
        <f t="shared" si="56"/>
        <v>0</v>
      </c>
    </row>
    <row r="72" spans="1:74" x14ac:dyDescent="0.25">
      <c r="A72" s="57">
        <f t="shared" si="0"/>
        <v>1281659.7974867485</v>
      </c>
      <c r="B72" s="57">
        <f t="shared" si="1"/>
        <v>1281659.7974867485</v>
      </c>
      <c r="C72">
        <f t="shared" ca="1" si="11"/>
        <v>2032</v>
      </c>
      <c r="D72">
        <v>60</v>
      </c>
      <c r="E72">
        <f t="shared" si="2"/>
        <v>0</v>
      </c>
      <c r="F72" s="40">
        <f t="shared" si="12"/>
        <v>11983.075895351067</v>
      </c>
      <c r="G72" s="40">
        <f t="shared" si="13"/>
        <v>149.7884486918885</v>
      </c>
      <c r="H72" s="40">
        <f t="shared" si="14"/>
        <v>12132.864344042955</v>
      </c>
      <c r="I72" s="40">
        <f t="shared" si="15"/>
        <v>12083.434155974632</v>
      </c>
      <c r="J72" s="40">
        <f t="shared" si="16"/>
        <v>0</v>
      </c>
      <c r="L72">
        <v>60</v>
      </c>
      <c r="M72">
        <f t="shared" si="3"/>
        <v>0</v>
      </c>
      <c r="N72" s="40">
        <f t="shared" si="17"/>
        <v>11855.872182240209</v>
      </c>
      <c r="O72" s="40">
        <f t="shared" si="18"/>
        <v>6845.8608073394007</v>
      </c>
      <c r="P72" s="40">
        <f t="shared" si="19"/>
        <v>18701.73298957961</v>
      </c>
      <c r="Q72" s="40">
        <f t="shared" si="20"/>
        <v>16442.59892315761</v>
      </c>
      <c r="R72" s="40">
        <f t="shared" si="21"/>
        <v>900925.56879634655</v>
      </c>
      <c r="T72">
        <v>60</v>
      </c>
      <c r="U72">
        <f t="shared" si="4"/>
        <v>0</v>
      </c>
      <c r="V72" s="40">
        <f t="shared" si="22"/>
        <v>5429.8389405764647</v>
      </c>
      <c r="W72" s="40">
        <f t="shared" si="23"/>
        <v>1930.8203381548926</v>
      </c>
      <c r="X72" s="40">
        <f t="shared" si="24"/>
        <v>7360.6592787313575</v>
      </c>
      <c r="Y72" s="40">
        <f t="shared" si="25"/>
        <v>6723.4885671402426</v>
      </c>
      <c r="Z72" s="40">
        <f t="shared" si="26"/>
        <v>380734.22869040206</v>
      </c>
      <c r="AB72">
        <v>60</v>
      </c>
      <c r="AC72">
        <f t="shared" si="5"/>
        <v>2</v>
      </c>
      <c r="AD72" s="40">
        <f t="shared" si="27"/>
        <v>0</v>
      </c>
      <c r="AE72" s="40">
        <f t="shared" si="28"/>
        <v>-1.5916157281026246E-13</v>
      </c>
      <c r="AF72" s="40">
        <f t="shared" si="29"/>
        <v>0</v>
      </c>
      <c r="AG72" s="40">
        <f t="shared" si="30"/>
        <v>5.2523319027386615E-14</v>
      </c>
      <c r="AH72" s="40">
        <f t="shared" si="31"/>
        <v>-1.2732925824820995E-11</v>
      </c>
      <c r="AJ72">
        <v>60</v>
      </c>
      <c r="AK72">
        <f t="shared" si="6"/>
        <v>2</v>
      </c>
      <c r="AL72" s="40">
        <f t="shared" si="32"/>
        <v>0</v>
      </c>
      <c r="AM72" s="40">
        <f t="shared" si="33"/>
        <v>0</v>
      </c>
      <c r="AN72" s="40">
        <f t="shared" si="34"/>
        <v>0</v>
      </c>
      <c r="AO72" s="40">
        <f t="shared" si="35"/>
        <v>0</v>
      </c>
      <c r="AP72" s="40">
        <f t="shared" si="36"/>
        <v>0</v>
      </c>
      <c r="AR72">
        <v>60</v>
      </c>
      <c r="AS72">
        <f t="shared" si="7"/>
        <v>2</v>
      </c>
      <c r="AT72" s="40">
        <f t="shared" si="37"/>
        <v>0</v>
      </c>
      <c r="AU72" s="40">
        <f t="shared" si="38"/>
        <v>0</v>
      </c>
      <c r="AV72" s="40">
        <f t="shared" si="39"/>
        <v>0</v>
      </c>
      <c r="AW72" s="40">
        <f t="shared" si="40"/>
        <v>0</v>
      </c>
      <c r="AX72" s="40">
        <f t="shared" si="41"/>
        <v>0</v>
      </c>
      <c r="AZ72">
        <v>60</v>
      </c>
      <c r="BA72">
        <f t="shared" si="8"/>
        <v>2</v>
      </c>
      <c r="BB72" s="40">
        <f t="shared" si="42"/>
        <v>0</v>
      </c>
      <c r="BC72" s="40">
        <f t="shared" si="43"/>
        <v>0</v>
      </c>
      <c r="BD72" s="40">
        <f t="shared" si="44"/>
        <v>0</v>
      </c>
      <c r="BE72" s="40">
        <f t="shared" si="45"/>
        <v>0</v>
      </c>
      <c r="BF72" s="40">
        <f t="shared" si="46"/>
        <v>0</v>
      </c>
      <c r="BH72">
        <v>60</v>
      </c>
      <c r="BI72">
        <f t="shared" si="9"/>
        <v>2</v>
      </c>
      <c r="BJ72" s="40">
        <f t="shared" si="47"/>
        <v>0</v>
      </c>
      <c r="BK72" s="40">
        <f t="shared" si="48"/>
        <v>0</v>
      </c>
      <c r="BL72" s="40">
        <f t="shared" si="49"/>
        <v>0</v>
      </c>
      <c r="BM72" s="40">
        <f t="shared" si="50"/>
        <v>0</v>
      </c>
      <c r="BN72" s="40">
        <f t="shared" si="51"/>
        <v>0</v>
      </c>
      <c r="BP72">
        <v>60</v>
      </c>
      <c r="BQ72">
        <f t="shared" si="10"/>
        <v>2</v>
      </c>
      <c r="BR72" s="40">
        <f t="shared" si="52"/>
        <v>0</v>
      </c>
      <c r="BS72" s="40">
        <f t="shared" si="53"/>
        <v>0</v>
      </c>
      <c r="BT72" s="40">
        <f t="shared" si="54"/>
        <v>0</v>
      </c>
      <c r="BU72" s="40">
        <f t="shared" si="55"/>
        <v>0</v>
      </c>
      <c r="BV72" s="40">
        <f t="shared" si="56"/>
        <v>0</v>
      </c>
    </row>
    <row r="73" spans="1:74" x14ac:dyDescent="0.25">
      <c r="A73" s="57">
        <f t="shared" si="0"/>
        <v>1264258.0181278624</v>
      </c>
      <c r="B73" s="57">
        <f t="shared" si="1"/>
        <v>1264258.0181278624</v>
      </c>
      <c r="C73">
        <f t="shared" ca="1" si="11"/>
        <v>2032.25</v>
      </c>
      <c r="D73">
        <v>61</v>
      </c>
      <c r="E73">
        <f t="shared" si="2"/>
        <v>2</v>
      </c>
      <c r="F73" s="40">
        <f t="shared" si="12"/>
        <v>0</v>
      </c>
      <c r="G73" s="40">
        <f t="shared" si="13"/>
        <v>0</v>
      </c>
      <c r="H73" s="40">
        <f t="shared" si="14"/>
        <v>0</v>
      </c>
      <c r="I73" s="40">
        <f t="shared" si="15"/>
        <v>0</v>
      </c>
      <c r="J73" s="40">
        <f t="shared" si="16"/>
        <v>0</v>
      </c>
      <c r="L73">
        <v>61</v>
      </c>
      <c r="M73">
        <f t="shared" si="3"/>
        <v>0</v>
      </c>
      <c r="N73" s="40">
        <f t="shared" si="17"/>
        <v>11944.791223607011</v>
      </c>
      <c r="O73" s="40">
        <f t="shared" si="18"/>
        <v>6756.9417659725987</v>
      </c>
      <c r="P73" s="40">
        <f t="shared" si="19"/>
        <v>18701.73298957961</v>
      </c>
      <c r="Q73" s="40">
        <f t="shared" si="20"/>
        <v>16471.942206808653</v>
      </c>
      <c r="R73" s="40">
        <f t="shared" si="21"/>
        <v>888980.77757273952</v>
      </c>
      <c r="T73">
        <v>61</v>
      </c>
      <c r="U73">
        <f t="shared" si="4"/>
        <v>0</v>
      </c>
      <c r="V73" s="40">
        <f t="shared" si="22"/>
        <v>5456.9881352793473</v>
      </c>
      <c r="W73" s="40">
        <f t="shared" si="23"/>
        <v>1903.6711434520103</v>
      </c>
      <c r="X73" s="40">
        <f t="shared" si="24"/>
        <v>7360.6592787313575</v>
      </c>
      <c r="Y73" s="40">
        <f t="shared" si="25"/>
        <v>6732.4478013921944</v>
      </c>
      <c r="Z73" s="40">
        <f t="shared" si="26"/>
        <v>375277.24055512273</v>
      </c>
      <c r="AB73">
        <v>61</v>
      </c>
      <c r="AC73">
        <f t="shared" si="5"/>
        <v>2</v>
      </c>
      <c r="AD73" s="40">
        <f t="shared" si="27"/>
        <v>0</v>
      </c>
      <c r="AE73" s="40">
        <f t="shared" si="28"/>
        <v>-1.5916157281026246E-13</v>
      </c>
      <c r="AF73" s="40">
        <f t="shared" si="29"/>
        <v>0</v>
      </c>
      <c r="AG73" s="40">
        <f t="shared" si="30"/>
        <v>5.2523319027386615E-14</v>
      </c>
      <c r="AH73" s="40">
        <f t="shared" si="31"/>
        <v>-1.2732925824820995E-11</v>
      </c>
      <c r="AJ73">
        <v>61</v>
      </c>
      <c r="AK73">
        <f t="shared" si="6"/>
        <v>2</v>
      </c>
      <c r="AL73" s="40">
        <f t="shared" si="32"/>
        <v>0</v>
      </c>
      <c r="AM73" s="40">
        <f t="shared" si="33"/>
        <v>0</v>
      </c>
      <c r="AN73" s="40">
        <f t="shared" si="34"/>
        <v>0</v>
      </c>
      <c r="AO73" s="40">
        <f t="shared" si="35"/>
        <v>0</v>
      </c>
      <c r="AP73" s="40">
        <f t="shared" si="36"/>
        <v>0</v>
      </c>
      <c r="AR73">
        <v>61</v>
      </c>
      <c r="AS73">
        <f t="shared" si="7"/>
        <v>2</v>
      </c>
      <c r="AT73" s="40">
        <f t="shared" si="37"/>
        <v>0</v>
      </c>
      <c r="AU73" s="40">
        <f t="shared" si="38"/>
        <v>0</v>
      </c>
      <c r="AV73" s="40">
        <f t="shared" si="39"/>
        <v>0</v>
      </c>
      <c r="AW73" s="40">
        <f t="shared" si="40"/>
        <v>0</v>
      </c>
      <c r="AX73" s="40">
        <f t="shared" si="41"/>
        <v>0</v>
      </c>
      <c r="AZ73">
        <v>61</v>
      </c>
      <c r="BA73">
        <f t="shared" si="8"/>
        <v>2</v>
      </c>
      <c r="BB73" s="40">
        <f t="shared" si="42"/>
        <v>0</v>
      </c>
      <c r="BC73" s="40">
        <f t="shared" si="43"/>
        <v>0</v>
      </c>
      <c r="BD73" s="40">
        <f t="shared" si="44"/>
        <v>0</v>
      </c>
      <c r="BE73" s="40">
        <f t="shared" si="45"/>
        <v>0</v>
      </c>
      <c r="BF73" s="40">
        <f t="shared" si="46"/>
        <v>0</v>
      </c>
      <c r="BH73">
        <v>61</v>
      </c>
      <c r="BI73">
        <f t="shared" si="9"/>
        <v>2</v>
      </c>
      <c r="BJ73" s="40">
        <f t="shared" si="47"/>
        <v>0</v>
      </c>
      <c r="BK73" s="40">
        <f t="shared" si="48"/>
        <v>0</v>
      </c>
      <c r="BL73" s="40">
        <f t="shared" si="49"/>
        <v>0</v>
      </c>
      <c r="BM73" s="40">
        <f t="shared" si="50"/>
        <v>0</v>
      </c>
      <c r="BN73" s="40">
        <f t="shared" si="51"/>
        <v>0</v>
      </c>
      <c r="BP73">
        <v>61</v>
      </c>
      <c r="BQ73">
        <f t="shared" si="10"/>
        <v>2</v>
      </c>
      <c r="BR73" s="40">
        <f t="shared" si="52"/>
        <v>0</v>
      </c>
      <c r="BS73" s="40">
        <f t="shared" si="53"/>
        <v>0</v>
      </c>
      <c r="BT73" s="40">
        <f t="shared" si="54"/>
        <v>0</v>
      </c>
      <c r="BU73" s="40">
        <f t="shared" si="55"/>
        <v>0</v>
      </c>
      <c r="BV73" s="40">
        <f t="shared" si="56"/>
        <v>0</v>
      </c>
    </row>
    <row r="74" spans="1:74" x14ac:dyDescent="0.25">
      <c r="A74" s="57">
        <f t="shared" si="0"/>
        <v>1246739.3678941224</v>
      </c>
      <c r="B74" s="57">
        <f t="shared" si="1"/>
        <v>1246739.3678941224</v>
      </c>
      <c r="C74">
        <f t="shared" ca="1" si="11"/>
        <v>2032.5</v>
      </c>
      <c r="D74">
        <v>62</v>
      </c>
      <c r="E74">
        <f t="shared" si="2"/>
        <v>2</v>
      </c>
      <c r="F74" s="40">
        <f t="shared" si="12"/>
        <v>0</v>
      </c>
      <c r="G74" s="40">
        <f t="shared" si="13"/>
        <v>0</v>
      </c>
      <c r="H74" s="40">
        <f t="shared" si="14"/>
        <v>0</v>
      </c>
      <c r="I74" s="40">
        <f t="shared" si="15"/>
        <v>0</v>
      </c>
      <c r="J74" s="40">
        <f t="shared" si="16"/>
        <v>0</v>
      </c>
      <c r="L74">
        <v>62</v>
      </c>
      <c r="M74">
        <f t="shared" si="3"/>
        <v>0</v>
      </c>
      <c r="N74" s="40">
        <f t="shared" si="17"/>
        <v>12034.377157784063</v>
      </c>
      <c r="O74" s="40">
        <f t="shared" si="18"/>
        <v>6667.3558317955458</v>
      </c>
      <c r="P74" s="40">
        <f t="shared" si="19"/>
        <v>18701.73298957961</v>
      </c>
      <c r="Q74" s="40">
        <f t="shared" si="20"/>
        <v>16501.505565087078</v>
      </c>
      <c r="R74" s="40">
        <f t="shared" si="21"/>
        <v>876946.40041495545</v>
      </c>
      <c r="T74">
        <v>62</v>
      </c>
      <c r="U74">
        <f t="shared" si="4"/>
        <v>0</v>
      </c>
      <c r="V74" s="40">
        <f t="shared" si="22"/>
        <v>5484.2730759557435</v>
      </c>
      <c r="W74" s="40">
        <f t="shared" si="23"/>
        <v>1876.3862027756136</v>
      </c>
      <c r="X74" s="40">
        <f t="shared" si="24"/>
        <v>7360.6592787313575</v>
      </c>
      <c r="Y74" s="40">
        <f t="shared" si="25"/>
        <v>6741.4518318154051</v>
      </c>
      <c r="Z74" s="40">
        <f t="shared" si="26"/>
        <v>369792.96747916698</v>
      </c>
      <c r="AB74">
        <v>62</v>
      </c>
      <c r="AC74">
        <f t="shared" si="5"/>
        <v>2</v>
      </c>
      <c r="AD74" s="40">
        <f t="shared" si="27"/>
        <v>0</v>
      </c>
      <c r="AE74" s="40">
        <f t="shared" si="28"/>
        <v>-1.5916157281026246E-13</v>
      </c>
      <c r="AF74" s="40">
        <f t="shared" si="29"/>
        <v>0</v>
      </c>
      <c r="AG74" s="40">
        <f t="shared" si="30"/>
        <v>5.2523319027386615E-14</v>
      </c>
      <c r="AH74" s="40">
        <f t="shared" si="31"/>
        <v>-1.2732925824820995E-11</v>
      </c>
      <c r="AJ74">
        <v>62</v>
      </c>
      <c r="AK74">
        <f t="shared" si="6"/>
        <v>2</v>
      </c>
      <c r="AL74" s="40">
        <f t="shared" si="32"/>
        <v>0</v>
      </c>
      <c r="AM74" s="40">
        <f t="shared" si="33"/>
        <v>0</v>
      </c>
      <c r="AN74" s="40">
        <f t="shared" si="34"/>
        <v>0</v>
      </c>
      <c r="AO74" s="40">
        <f t="shared" si="35"/>
        <v>0</v>
      </c>
      <c r="AP74" s="40">
        <f t="shared" si="36"/>
        <v>0</v>
      </c>
      <c r="AR74">
        <v>62</v>
      </c>
      <c r="AS74">
        <f t="shared" si="7"/>
        <v>2</v>
      </c>
      <c r="AT74" s="40">
        <f t="shared" si="37"/>
        <v>0</v>
      </c>
      <c r="AU74" s="40">
        <f t="shared" si="38"/>
        <v>0</v>
      </c>
      <c r="AV74" s="40">
        <f t="shared" si="39"/>
        <v>0</v>
      </c>
      <c r="AW74" s="40">
        <f t="shared" si="40"/>
        <v>0</v>
      </c>
      <c r="AX74" s="40">
        <f t="shared" si="41"/>
        <v>0</v>
      </c>
      <c r="AZ74">
        <v>62</v>
      </c>
      <c r="BA74">
        <f t="shared" si="8"/>
        <v>2</v>
      </c>
      <c r="BB74" s="40">
        <f t="shared" si="42"/>
        <v>0</v>
      </c>
      <c r="BC74" s="40">
        <f t="shared" si="43"/>
        <v>0</v>
      </c>
      <c r="BD74" s="40">
        <f t="shared" si="44"/>
        <v>0</v>
      </c>
      <c r="BE74" s="40">
        <f t="shared" si="45"/>
        <v>0</v>
      </c>
      <c r="BF74" s="40">
        <f t="shared" si="46"/>
        <v>0</v>
      </c>
      <c r="BH74">
        <v>62</v>
      </c>
      <c r="BI74">
        <f t="shared" si="9"/>
        <v>2</v>
      </c>
      <c r="BJ74" s="40">
        <f t="shared" si="47"/>
        <v>0</v>
      </c>
      <c r="BK74" s="40">
        <f t="shared" si="48"/>
        <v>0</v>
      </c>
      <c r="BL74" s="40">
        <f t="shared" si="49"/>
        <v>0</v>
      </c>
      <c r="BM74" s="40">
        <f t="shared" si="50"/>
        <v>0</v>
      </c>
      <c r="BN74" s="40">
        <f t="shared" si="51"/>
        <v>0</v>
      </c>
      <c r="BP74">
        <v>62</v>
      </c>
      <c r="BQ74">
        <f t="shared" si="10"/>
        <v>2</v>
      </c>
      <c r="BR74" s="40">
        <f t="shared" si="52"/>
        <v>0</v>
      </c>
      <c r="BS74" s="40">
        <f t="shared" si="53"/>
        <v>0</v>
      </c>
      <c r="BT74" s="40">
        <f t="shared" si="54"/>
        <v>0</v>
      </c>
      <c r="BU74" s="40">
        <f t="shared" si="55"/>
        <v>0</v>
      </c>
      <c r="BV74" s="40">
        <f t="shared" si="56"/>
        <v>0</v>
      </c>
    </row>
    <row r="75" spans="1:74" x14ac:dyDescent="0.25">
      <c r="A75" s="57">
        <f t="shared" si="0"/>
        <v>1229103.0384663194</v>
      </c>
      <c r="B75" s="57">
        <f t="shared" si="1"/>
        <v>1229103.0384663194</v>
      </c>
      <c r="C75">
        <f t="shared" ca="1" si="11"/>
        <v>2032.75</v>
      </c>
      <c r="D75">
        <v>63</v>
      </c>
      <c r="E75">
        <f t="shared" si="2"/>
        <v>2</v>
      </c>
      <c r="F75" s="40">
        <f t="shared" si="12"/>
        <v>0</v>
      </c>
      <c r="G75" s="40">
        <f t="shared" si="13"/>
        <v>0</v>
      </c>
      <c r="H75" s="40">
        <f t="shared" si="14"/>
        <v>0</v>
      </c>
      <c r="I75" s="40">
        <f t="shared" si="15"/>
        <v>0</v>
      </c>
      <c r="J75" s="40">
        <f t="shared" si="16"/>
        <v>0</v>
      </c>
      <c r="L75">
        <v>63</v>
      </c>
      <c r="M75">
        <f t="shared" si="3"/>
        <v>0</v>
      </c>
      <c r="N75" s="40">
        <f t="shared" si="17"/>
        <v>12124.634986467445</v>
      </c>
      <c r="O75" s="40">
        <f t="shared" si="18"/>
        <v>6577.0980031121653</v>
      </c>
      <c r="P75" s="40">
        <f t="shared" si="19"/>
        <v>18701.73298957961</v>
      </c>
      <c r="Q75" s="40">
        <f t="shared" si="20"/>
        <v>16531.290648552596</v>
      </c>
      <c r="R75" s="40">
        <f t="shared" si="21"/>
        <v>864821.76542848803</v>
      </c>
      <c r="T75">
        <v>63</v>
      </c>
      <c r="U75">
        <f t="shared" si="4"/>
        <v>0</v>
      </c>
      <c r="V75" s="40">
        <f t="shared" si="22"/>
        <v>5511.6944413355222</v>
      </c>
      <c r="W75" s="40">
        <f t="shared" si="23"/>
        <v>1848.964837395835</v>
      </c>
      <c r="X75" s="40">
        <f t="shared" si="24"/>
        <v>7360.6592787313575</v>
      </c>
      <c r="Y75" s="40">
        <f t="shared" si="25"/>
        <v>6750.5008823907319</v>
      </c>
      <c r="Z75" s="40">
        <f t="shared" si="26"/>
        <v>364281.27303783147</v>
      </c>
      <c r="AB75">
        <v>63</v>
      </c>
      <c r="AC75">
        <f t="shared" si="5"/>
        <v>2</v>
      </c>
      <c r="AD75" s="40">
        <f t="shared" si="27"/>
        <v>0</v>
      </c>
      <c r="AE75" s="40">
        <f t="shared" si="28"/>
        <v>-1.5916157281026246E-13</v>
      </c>
      <c r="AF75" s="40">
        <f t="shared" si="29"/>
        <v>0</v>
      </c>
      <c r="AG75" s="40">
        <f t="shared" si="30"/>
        <v>5.2523319027386615E-14</v>
      </c>
      <c r="AH75" s="40">
        <f t="shared" si="31"/>
        <v>-1.2732925824820995E-11</v>
      </c>
      <c r="AJ75">
        <v>63</v>
      </c>
      <c r="AK75">
        <f t="shared" si="6"/>
        <v>2</v>
      </c>
      <c r="AL75" s="40">
        <f t="shared" si="32"/>
        <v>0</v>
      </c>
      <c r="AM75" s="40">
        <f t="shared" si="33"/>
        <v>0</v>
      </c>
      <c r="AN75" s="40">
        <f t="shared" si="34"/>
        <v>0</v>
      </c>
      <c r="AO75" s="40">
        <f t="shared" si="35"/>
        <v>0</v>
      </c>
      <c r="AP75" s="40">
        <f t="shared" si="36"/>
        <v>0</v>
      </c>
      <c r="AR75">
        <v>63</v>
      </c>
      <c r="AS75">
        <f t="shared" si="7"/>
        <v>2</v>
      </c>
      <c r="AT75" s="40">
        <f t="shared" si="37"/>
        <v>0</v>
      </c>
      <c r="AU75" s="40">
        <f t="shared" si="38"/>
        <v>0</v>
      </c>
      <c r="AV75" s="40">
        <f t="shared" si="39"/>
        <v>0</v>
      </c>
      <c r="AW75" s="40">
        <f t="shared" si="40"/>
        <v>0</v>
      </c>
      <c r="AX75" s="40">
        <f t="shared" si="41"/>
        <v>0</v>
      </c>
      <c r="AZ75">
        <v>63</v>
      </c>
      <c r="BA75">
        <f t="shared" si="8"/>
        <v>2</v>
      </c>
      <c r="BB75" s="40">
        <f t="shared" si="42"/>
        <v>0</v>
      </c>
      <c r="BC75" s="40">
        <f t="shared" si="43"/>
        <v>0</v>
      </c>
      <c r="BD75" s="40">
        <f t="shared" si="44"/>
        <v>0</v>
      </c>
      <c r="BE75" s="40">
        <f t="shared" si="45"/>
        <v>0</v>
      </c>
      <c r="BF75" s="40">
        <f t="shared" si="46"/>
        <v>0</v>
      </c>
      <c r="BH75">
        <v>63</v>
      </c>
      <c r="BI75">
        <f t="shared" si="9"/>
        <v>2</v>
      </c>
      <c r="BJ75" s="40">
        <f t="shared" si="47"/>
        <v>0</v>
      </c>
      <c r="BK75" s="40">
        <f t="shared" si="48"/>
        <v>0</v>
      </c>
      <c r="BL75" s="40">
        <f t="shared" si="49"/>
        <v>0</v>
      </c>
      <c r="BM75" s="40">
        <f t="shared" si="50"/>
        <v>0</v>
      </c>
      <c r="BN75" s="40">
        <f t="shared" si="51"/>
        <v>0</v>
      </c>
      <c r="BP75">
        <v>63</v>
      </c>
      <c r="BQ75">
        <f t="shared" si="10"/>
        <v>2</v>
      </c>
      <c r="BR75" s="40">
        <f t="shared" si="52"/>
        <v>0</v>
      </c>
      <c r="BS75" s="40">
        <f t="shared" si="53"/>
        <v>0</v>
      </c>
      <c r="BT75" s="40">
        <f t="shared" si="54"/>
        <v>0</v>
      </c>
      <c r="BU75" s="40">
        <f t="shared" si="55"/>
        <v>0</v>
      </c>
      <c r="BV75" s="40">
        <f t="shared" si="56"/>
        <v>0</v>
      </c>
    </row>
    <row r="76" spans="1:74" x14ac:dyDescent="0.25">
      <c r="A76" s="57">
        <f t="shared" si="0"/>
        <v>1211348.2158039114</v>
      </c>
      <c r="B76" s="57">
        <f t="shared" si="1"/>
        <v>1211348.2158039114</v>
      </c>
      <c r="C76">
        <f t="shared" ca="1" si="11"/>
        <v>2033</v>
      </c>
      <c r="D76">
        <v>64</v>
      </c>
      <c r="E76">
        <f t="shared" si="2"/>
        <v>2</v>
      </c>
      <c r="F76" s="40">
        <f t="shared" si="12"/>
        <v>0</v>
      </c>
      <c r="G76" s="40">
        <f t="shared" si="13"/>
        <v>0</v>
      </c>
      <c r="H76" s="40">
        <f t="shared" si="14"/>
        <v>0</v>
      </c>
      <c r="I76" s="40">
        <f t="shared" si="15"/>
        <v>0</v>
      </c>
      <c r="J76" s="40">
        <f t="shared" si="16"/>
        <v>0</v>
      </c>
      <c r="L76">
        <v>64</v>
      </c>
      <c r="M76">
        <f t="shared" si="3"/>
        <v>0</v>
      </c>
      <c r="N76" s="40">
        <f t="shared" si="17"/>
        <v>12215.56974886595</v>
      </c>
      <c r="O76" s="40">
        <f t="shared" si="18"/>
        <v>6486.1632407136603</v>
      </c>
      <c r="P76" s="40">
        <f t="shared" si="19"/>
        <v>18701.73298957961</v>
      </c>
      <c r="Q76" s="40">
        <f t="shared" si="20"/>
        <v>16561.299120144104</v>
      </c>
      <c r="R76" s="40">
        <f t="shared" si="21"/>
        <v>852606.19567962212</v>
      </c>
      <c r="T76">
        <v>64</v>
      </c>
      <c r="U76">
        <f t="shared" si="4"/>
        <v>0</v>
      </c>
      <c r="V76" s="40">
        <f t="shared" si="22"/>
        <v>5539.2529135422001</v>
      </c>
      <c r="W76" s="40">
        <f t="shared" si="23"/>
        <v>1821.4063651891574</v>
      </c>
      <c r="X76" s="40">
        <f t="shared" si="24"/>
        <v>7360.6592787313575</v>
      </c>
      <c r="Y76" s="40">
        <f t="shared" si="25"/>
        <v>6759.5951782189359</v>
      </c>
      <c r="Z76" s="40">
        <f t="shared" si="26"/>
        <v>358742.02012428927</v>
      </c>
      <c r="AB76">
        <v>64</v>
      </c>
      <c r="AC76">
        <f t="shared" si="5"/>
        <v>2</v>
      </c>
      <c r="AD76" s="40">
        <f t="shared" si="27"/>
        <v>0</v>
      </c>
      <c r="AE76" s="40">
        <f t="shared" si="28"/>
        <v>-1.5916157281026246E-13</v>
      </c>
      <c r="AF76" s="40">
        <f t="shared" si="29"/>
        <v>0</v>
      </c>
      <c r="AG76" s="40">
        <f t="shared" si="30"/>
        <v>5.2523319027386615E-14</v>
      </c>
      <c r="AH76" s="40">
        <f t="shared" si="31"/>
        <v>-1.2732925824820995E-11</v>
      </c>
      <c r="AJ76">
        <v>64</v>
      </c>
      <c r="AK76">
        <f t="shared" si="6"/>
        <v>2</v>
      </c>
      <c r="AL76" s="40">
        <f t="shared" si="32"/>
        <v>0</v>
      </c>
      <c r="AM76" s="40">
        <f t="shared" si="33"/>
        <v>0</v>
      </c>
      <c r="AN76" s="40">
        <f t="shared" si="34"/>
        <v>0</v>
      </c>
      <c r="AO76" s="40">
        <f t="shared" si="35"/>
        <v>0</v>
      </c>
      <c r="AP76" s="40">
        <f t="shared" si="36"/>
        <v>0</v>
      </c>
      <c r="AR76">
        <v>64</v>
      </c>
      <c r="AS76">
        <f t="shared" si="7"/>
        <v>2</v>
      </c>
      <c r="AT76" s="40">
        <f t="shared" si="37"/>
        <v>0</v>
      </c>
      <c r="AU76" s="40">
        <f t="shared" si="38"/>
        <v>0</v>
      </c>
      <c r="AV76" s="40">
        <f t="shared" si="39"/>
        <v>0</v>
      </c>
      <c r="AW76" s="40">
        <f t="shared" si="40"/>
        <v>0</v>
      </c>
      <c r="AX76" s="40">
        <f t="shared" si="41"/>
        <v>0</v>
      </c>
      <c r="AZ76">
        <v>64</v>
      </c>
      <c r="BA76">
        <f t="shared" si="8"/>
        <v>2</v>
      </c>
      <c r="BB76" s="40">
        <f t="shared" si="42"/>
        <v>0</v>
      </c>
      <c r="BC76" s="40">
        <f t="shared" si="43"/>
        <v>0</v>
      </c>
      <c r="BD76" s="40">
        <f t="shared" si="44"/>
        <v>0</v>
      </c>
      <c r="BE76" s="40">
        <f t="shared" si="45"/>
        <v>0</v>
      </c>
      <c r="BF76" s="40">
        <f t="shared" si="46"/>
        <v>0</v>
      </c>
      <c r="BH76">
        <v>64</v>
      </c>
      <c r="BI76">
        <f t="shared" si="9"/>
        <v>2</v>
      </c>
      <c r="BJ76" s="40">
        <f t="shared" si="47"/>
        <v>0</v>
      </c>
      <c r="BK76" s="40">
        <f t="shared" si="48"/>
        <v>0</v>
      </c>
      <c r="BL76" s="40">
        <f t="shared" si="49"/>
        <v>0</v>
      </c>
      <c r="BM76" s="40">
        <f t="shared" si="50"/>
        <v>0</v>
      </c>
      <c r="BN76" s="40">
        <f t="shared" si="51"/>
        <v>0</v>
      </c>
      <c r="BP76">
        <v>64</v>
      </c>
      <c r="BQ76">
        <f t="shared" si="10"/>
        <v>2</v>
      </c>
      <c r="BR76" s="40">
        <f t="shared" si="52"/>
        <v>0</v>
      </c>
      <c r="BS76" s="40">
        <f t="shared" si="53"/>
        <v>0</v>
      </c>
      <c r="BT76" s="40">
        <f t="shared" si="54"/>
        <v>0</v>
      </c>
      <c r="BU76" s="40">
        <f t="shared" si="55"/>
        <v>0</v>
      </c>
      <c r="BV76" s="40">
        <f t="shared" si="56"/>
        <v>0</v>
      </c>
    </row>
    <row r="77" spans="1:74" x14ac:dyDescent="0.25">
      <c r="A77" s="57">
        <f t="shared" ref="A77:A132" si="57">J77+R77+Z77+AH77+AP77+AX77+BF77+BN77+BV77</f>
        <v>1193474.080103819</v>
      </c>
      <c r="B77" s="57">
        <f t="shared" ref="B77:B132" si="58">J77+R77+Z77</f>
        <v>1193474.080103819</v>
      </c>
      <c r="C77">
        <f t="shared" ca="1" si="11"/>
        <v>2033.25</v>
      </c>
      <c r="D77">
        <v>65</v>
      </c>
      <c r="E77">
        <f t="shared" ref="E77:E132" si="59">IF(E$4*4&lt;D77,2,IF(E$5*4&gt;=D77,1,0))</f>
        <v>2</v>
      </c>
      <c r="F77" s="40">
        <f t="shared" si="12"/>
        <v>0</v>
      </c>
      <c r="G77" s="40">
        <f t="shared" si="13"/>
        <v>0</v>
      </c>
      <c r="H77" s="40">
        <f t="shared" si="14"/>
        <v>0</v>
      </c>
      <c r="I77" s="40">
        <f t="shared" si="15"/>
        <v>0</v>
      </c>
      <c r="J77" s="40">
        <f t="shared" si="16"/>
        <v>0</v>
      </c>
      <c r="L77">
        <v>65</v>
      </c>
      <c r="M77">
        <f t="shared" ref="M77:M132" si="60">IF(M$4*4&lt;L77,2,IF(M$5*4&gt;=L77,1,0))</f>
        <v>0</v>
      </c>
      <c r="N77" s="40">
        <f t="shared" si="17"/>
        <v>12307.186521982445</v>
      </c>
      <c r="O77" s="40">
        <f t="shared" si="18"/>
        <v>6394.5464675971652</v>
      </c>
      <c r="P77" s="40">
        <f t="shared" si="19"/>
        <v>18701.73298957961</v>
      </c>
      <c r="Q77" s="40">
        <f t="shared" si="20"/>
        <v>16591.532655272546</v>
      </c>
      <c r="R77" s="40">
        <f t="shared" si="21"/>
        <v>840299.0091576397</v>
      </c>
      <c r="T77">
        <v>65</v>
      </c>
      <c r="U77">
        <f t="shared" ref="U77:U132" si="61">IF(U$4*4&lt;T77,2,IF(U$5*4&gt;=T77,1,0))</f>
        <v>0</v>
      </c>
      <c r="V77" s="40">
        <f t="shared" si="22"/>
        <v>5566.9491781099114</v>
      </c>
      <c r="W77" s="40">
        <f t="shared" si="23"/>
        <v>1793.7101006214464</v>
      </c>
      <c r="X77" s="40">
        <f t="shared" si="24"/>
        <v>7360.6592787313575</v>
      </c>
      <c r="Y77" s="40">
        <f t="shared" si="25"/>
        <v>6768.7349455262802</v>
      </c>
      <c r="Z77" s="40">
        <f t="shared" si="26"/>
        <v>353175.07094617933</v>
      </c>
      <c r="AB77">
        <v>65</v>
      </c>
      <c r="AC77">
        <f t="shared" ref="AC77:AC132" si="62">IF(AC$4*4&lt;AB77,2,IF(AC$5*4&gt;=AB77,1,0))</f>
        <v>2</v>
      </c>
      <c r="AD77" s="40">
        <f t="shared" si="27"/>
        <v>0</v>
      </c>
      <c r="AE77" s="40">
        <f t="shared" si="28"/>
        <v>-1.5916157281026246E-13</v>
      </c>
      <c r="AF77" s="40">
        <f t="shared" si="29"/>
        <v>0</v>
      </c>
      <c r="AG77" s="40">
        <f t="shared" si="30"/>
        <v>5.2523319027386615E-14</v>
      </c>
      <c r="AH77" s="40">
        <f t="shared" si="31"/>
        <v>-1.2732925824820995E-11</v>
      </c>
      <c r="AJ77">
        <v>65</v>
      </c>
      <c r="AK77">
        <f t="shared" ref="AK77:AK132" si="63">IF(AK$4*4&lt;AJ77,2,IF(AK$5*4&gt;=AJ77,1,0))</f>
        <v>2</v>
      </c>
      <c r="AL77" s="40">
        <f t="shared" si="32"/>
        <v>0</v>
      </c>
      <c r="AM77" s="40">
        <f t="shared" si="33"/>
        <v>0</v>
      </c>
      <c r="AN77" s="40">
        <f t="shared" si="34"/>
        <v>0</v>
      </c>
      <c r="AO77" s="40">
        <f t="shared" si="35"/>
        <v>0</v>
      </c>
      <c r="AP77" s="40">
        <f t="shared" si="36"/>
        <v>0</v>
      </c>
      <c r="AR77">
        <v>65</v>
      </c>
      <c r="AS77">
        <f t="shared" ref="AS77:AS132" si="64">IF(AS$4*4&lt;AR77,2,IF(AS$5*4&gt;=AR77,1,0))</f>
        <v>2</v>
      </c>
      <c r="AT77" s="40">
        <f t="shared" si="37"/>
        <v>0</v>
      </c>
      <c r="AU77" s="40">
        <f t="shared" si="38"/>
        <v>0</v>
      </c>
      <c r="AV77" s="40">
        <f t="shared" si="39"/>
        <v>0</v>
      </c>
      <c r="AW77" s="40">
        <f t="shared" si="40"/>
        <v>0</v>
      </c>
      <c r="AX77" s="40">
        <f t="shared" si="41"/>
        <v>0</v>
      </c>
      <c r="AZ77">
        <v>65</v>
      </c>
      <c r="BA77">
        <f t="shared" ref="BA77:BA132" si="65">IF(BA$4*4&lt;AZ77,2,IF(BA$5*4&gt;=AZ77,1,0))</f>
        <v>2</v>
      </c>
      <c r="BB77" s="40">
        <f t="shared" si="42"/>
        <v>0</v>
      </c>
      <c r="BC77" s="40">
        <f t="shared" si="43"/>
        <v>0</v>
      </c>
      <c r="BD77" s="40">
        <f t="shared" si="44"/>
        <v>0</v>
      </c>
      <c r="BE77" s="40">
        <f t="shared" si="45"/>
        <v>0</v>
      </c>
      <c r="BF77" s="40">
        <f t="shared" si="46"/>
        <v>0</v>
      </c>
      <c r="BH77">
        <v>65</v>
      </c>
      <c r="BI77">
        <f t="shared" ref="BI77:BI132" si="66">IF(BI$4*4&lt;BH77,2,IF(BI$5*4&gt;=BH77,1,0))</f>
        <v>2</v>
      </c>
      <c r="BJ77" s="40">
        <f t="shared" si="47"/>
        <v>0</v>
      </c>
      <c r="BK77" s="40">
        <f t="shared" si="48"/>
        <v>0</v>
      </c>
      <c r="BL77" s="40">
        <f t="shared" si="49"/>
        <v>0</v>
      </c>
      <c r="BM77" s="40">
        <f t="shared" si="50"/>
        <v>0</v>
      </c>
      <c r="BN77" s="40">
        <f t="shared" si="51"/>
        <v>0</v>
      </c>
      <c r="BP77">
        <v>65</v>
      </c>
      <c r="BQ77">
        <f t="shared" ref="BQ77:BQ132" si="67">IF(BQ$4*4&lt;BP77,2,IF(BQ$5*4&gt;=BP77,1,0))</f>
        <v>2</v>
      </c>
      <c r="BR77" s="40">
        <f t="shared" si="52"/>
        <v>0</v>
      </c>
      <c r="BS77" s="40">
        <f t="shared" si="53"/>
        <v>0</v>
      </c>
      <c r="BT77" s="40">
        <f t="shared" si="54"/>
        <v>0</v>
      </c>
      <c r="BU77" s="40">
        <f t="shared" si="55"/>
        <v>0</v>
      </c>
      <c r="BV77" s="40">
        <f t="shared" si="56"/>
        <v>0</v>
      </c>
    </row>
    <row r="78" spans="1:74" x14ac:dyDescent="0.25">
      <c r="A78" s="57">
        <f t="shared" si="57"/>
        <v>1175479.8057589214</v>
      </c>
      <c r="B78" s="57">
        <f t="shared" si="58"/>
        <v>1175479.8057589214</v>
      </c>
      <c r="C78">
        <f t="shared" ref="C78:C132" ca="1" si="68">$C$12+D78*0.25</f>
        <v>2033.5</v>
      </c>
      <c r="D78">
        <v>66</v>
      </c>
      <c r="E78">
        <f t="shared" si="59"/>
        <v>2</v>
      </c>
      <c r="F78" s="40">
        <f t="shared" ref="F78:F132" si="69">IF(E78=2,0,IF(E78=1,0,H78-G78))</f>
        <v>0</v>
      </c>
      <c r="G78" s="40">
        <f t="shared" ref="G78:G132" si="70">J77*E$6/4</f>
        <v>0</v>
      </c>
      <c r="H78" s="40">
        <f t="shared" ref="H78:H132" si="71">IF(E78=2,0,IF(E78=1,G78,E$7))</f>
        <v>0</v>
      </c>
      <c r="I78" s="40">
        <f t="shared" ref="I78:I132" si="72">H78-G78*$E$2</f>
        <v>0</v>
      </c>
      <c r="J78" s="40">
        <f t="shared" ref="J78:J132" si="73">J77-F78</f>
        <v>0</v>
      </c>
      <c r="L78">
        <v>66</v>
      </c>
      <c r="M78">
        <f t="shared" si="60"/>
        <v>0</v>
      </c>
      <c r="N78" s="40">
        <f t="shared" ref="N78:N132" si="74">IF(M78=2,0,IF(M78=1,0,P78-O78))</f>
        <v>12399.490420897313</v>
      </c>
      <c r="O78" s="40">
        <f t="shared" ref="O78:O132" si="75">R77*M$6/4</f>
        <v>6302.2425686822971</v>
      </c>
      <c r="P78" s="40">
        <f t="shared" ref="P78:P132" si="76">IF(M78=2,0,IF(M78=1,O78,M$7))</f>
        <v>18701.73298957961</v>
      </c>
      <c r="Q78" s="40">
        <f t="shared" ref="Q78:Q132" si="77">P78-O78*$E$2</f>
        <v>16621.992941914454</v>
      </c>
      <c r="R78" s="40">
        <f t="shared" ref="R78:R132" si="78">R77-N78</f>
        <v>827899.51873674244</v>
      </c>
      <c r="T78">
        <v>66</v>
      </c>
      <c r="U78">
        <f t="shared" si="61"/>
        <v>0</v>
      </c>
      <c r="V78" s="40">
        <f t="shared" ref="V78:V132" si="79">IF(U78=2,0,IF(U78=1,0,X78-W78))</f>
        <v>5594.7839240004605</v>
      </c>
      <c r="W78" s="40">
        <f t="shared" ref="W78:W132" si="80">Z77*U$6/4</f>
        <v>1765.8753547308968</v>
      </c>
      <c r="X78" s="40">
        <f t="shared" ref="X78:X132" si="81">IF(U78=2,0,IF(U78=1,W78,U$7))</f>
        <v>7360.6592787313575</v>
      </c>
      <c r="Y78" s="40">
        <f t="shared" ref="Y78:Y132" si="82">X78-W78*$E$2</f>
        <v>6777.9204116701612</v>
      </c>
      <c r="Z78" s="40">
        <f t="shared" ref="Z78:Z132" si="83">Z77-V78</f>
        <v>347580.28702217888</v>
      </c>
      <c r="AB78">
        <v>66</v>
      </c>
      <c r="AC78">
        <f t="shared" si="62"/>
        <v>2</v>
      </c>
      <c r="AD78" s="40">
        <f t="shared" ref="AD78:AD132" si="84">IF(AC78=2,0,IF(AC78=1,0,AF78-AE78))</f>
        <v>0</v>
      </c>
      <c r="AE78" s="40">
        <f t="shared" ref="AE78:AE132" si="85">AH77*AC$6/4</f>
        <v>-1.5916157281026246E-13</v>
      </c>
      <c r="AF78" s="40">
        <f t="shared" ref="AF78:AF132" si="86">IF(AC78=2,0,IF(AC78=1,AE78,AC$7))</f>
        <v>0</v>
      </c>
      <c r="AG78" s="40">
        <f t="shared" ref="AG78:AG132" si="87">AF78-AE78*$E$2</f>
        <v>5.2523319027386615E-14</v>
      </c>
      <c r="AH78" s="40">
        <f t="shared" ref="AH78:AH132" si="88">AH77-AD78</f>
        <v>-1.2732925824820995E-11</v>
      </c>
      <c r="AJ78">
        <v>66</v>
      </c>
      <c r="AK78">
        <f t="shared" si="63"/>
        <v>2</v>
      </c>
      <c r="AL78" s="40">
        <f t="shared" ref="AL78:AL132" si="89">IF(AK78=2,0,IF(AK78=1,0,AN78-AM78))</f>
        <v>0</v>
      </c>
      <c r="AM78" s="40">
        <f t="shared" ref="AM78:AM132" si="90">AP77*AK$6/4</f>
        <v>0</v>
      </c>
      <c r="AN78" s="40">
        <f t="shared" ref="AN78:AN132" si="91">IF(AK78=2,0,IF(AK78=1,AM78,AK$7))</f>
        <v>0</v>
      </c>
      <c r="AO78" s="40">
        <f t="shared" ref="AO78:AO132" si="92">AN78-AM78*$E$2</f>
        <v>0</v>
      </c>
      <c r="AP78" s="40">
        <f t="shared" ref="AP78:AP132" si="93">AP77-AL78</f>
        <v>0</v>
      </c>
      <c r="AR78">
        <v>66</v>
      </c>
      <c r="AS78">
        <f t="shared" si="64"/>
        <v>2</v>
      </c>
      <c r="AT78" s="40">
        <f t="shared" ref="AT78:AT132" si="94">IF(AS78=2,0,IF(AS78=1,0,AV78-AU78))</f>
        <v>0</v>
      </c>
      <c r="AU78" s="40">
        <f t="shared" ref="AU78:AU132" si="95">AX77*AS$6/4</f>
        <v>0</v>
      </c>
      <c r="AV78" s="40">
        <f t="shared" ref="AV78:AV132" si="96">IF(AS78=2,0,IF(AS78=1,AU78,AS$7))</f>
        <v>0</v>
      </c>
      <c r="AW78" s="40">
        <f t="shared" ref="AW78:AW132" si="97">AV78-AU78*$E$2</f>
        <v>0</v>
      </c>
      <c r="AX78" s="40">
        <f t="shared" ref="AX78:AX132" si="98">AX77-AT78</f>
        <v>0</v>
      </c>
      <c r="AZ78">
        <v>66</v>
      </c>
      <c r="BA78">
        <f t="shared" si="65"/>
        <v>2</v>
      </c>
      <c r="BB78" s="40">
        <f t="shared" ref="BB78:BB132" si="99">IF(BA78=2,0,IF(BA78=1,0,BD78-BC78))</f>
        <v>0</v>
      </c>
      <c r="BC78" s="40">
        <f t="shared" ref="BC78:BC132" si="100">BF77*BA$6/4</f>
        <v>0</v>
      </c>
      <c r="BD78" s="40">
        <f t="shared" ref="BD78:BD132" si="101">IF(BA78=2,0,IF(BA78=1,BC78,BA$7))</f>
        <v>0</v>
      </c>
      <c r="BE78" s="40">
        <f t="shared" ref="BE78:BE132" si="102">BD78-BC78*$E$2</f>
        <v>0</v>
      </c>
      <c r="BF78" s="40">
        <f t="shared" ref="BF78:BF132" si="103">BF77-BB78</f>
        <v>0</v>
      </c>
      <c r="BH78">
        <v>66</v>
      </c>
      <c r="BI78">
        <f t="shared" si="66"/>
        <v>2</v>
      </c>
      <c r="BJ78" s="40">
        <f t="shared" ref="BJ78:BJ132" si="104">IF(BI78=2,0,IF(BI78=1,0,BL78-BK78))</f>
        <v>0</v>
      </c>
      <c r="BK78" s="40">
        <f t="shared" ref="BK78:BK132" si="105">BN77*BI$6/4</f>
        <v>0</v>
      </c>
      <c r="BL78" s="40">
        <f t="shared" ref="BL78:BL132" si="106">IF(BI78=2,0,IF(BI78=1,BK78,BI$7))</f>
        <v>0</v>
      </c>
      <c r="BM78" s="40">
        <f t="shared" ref="BM78:BM132" si="107">BL78-BK78*$E$2</f>
        <v>0</v>
      </c>
      <c r="BN78" s="40">
        <f t="shared" ref="BN78:BN132" si="108">BN77-BJ78</f>
        <v>0</v>
      </c>
      <c r="BP78">
        <v>66</v>
      </c>
      <c r="BQ78">
        <f t="shared" si="67"/>
        <v>2</v>
      </c>
      <c r="BR78" s="40">
        <f t="shared" ref="BR78:BR132" si="109">IF(BQ78=2,0,IF(BQ78=1,0,BT78-BS78))</f>
        <v>0</v>
      </c>
      <c r="BS78" s="40">
        <f t="shared" ref="BS78:BS132" si="110">BV77*BQ$6/4</f>
        <v>0</v>
      </c>
      <c r="BT78" s="40">
        <f t="shared" ref="BT78:BT132" si="111">IF(BQ78=2,0,IF(BQ78=1,BS78,BQ$7))</f>
        <v>0</v>
      </c>
      <c r="BU78" s="40">
        <f t="shared" ref="BU78:BU132" si="112">BT78-BS78*$E$2</f>
        <v>0</v>
      </c>
      <c r="BV78" s="40">
        <f t="shared" ref="BV78:BV132" si="113">BV77-BR78</f>
        <v>0</v>
      </c>
    </row>
    <row r="79" spans="1:74" x14ac:dyDescent="0.25">
      <c r="A79" s="57">
        <f t="shared" si="57"/>
        <v>1157364.5613162469</v>
      </c>
      <c r="B79" s="57">
        <f t="shared" si="58"/>
        <v>1157364.5613162469</v>
      </c>
      <c r="C79">
        <f t="shared" ca="1" si="68"/>
        <v>2033.75</v>
      </c>
      <c r="D79">
        <v>67</v>
      </c>
      <c r="E79">
        <f t="shared" si="59"/>
        <v>2</v>
      </c>
      <c r="F79" s="40">
        <f t="shared" si="69"/>
        <v>0</v>
      </c>
      <c r="G79" s="40">
        <f t="shared" si="70"/>
        <v>0</v>
      </c>
      <c r="H79" s="40">
        <f t="shared" si="71"/>
        <v>0</v>
      </c>
      <c r="I79" s="40">
        <f t="shared" si="72"/>
        <v>0</v>
      </c>
      <c r="J79" s="40">
        <f t="shared" si="73"/>
        <v>0</v>
      </c>
      <c r="L79">
        <v>67</v>
      </c>
      <c r="M79">
        <f t="shared" si="60"/>
        <v>0</v>
      </c>
      <c r="N79" s="40">
        <f t="shared" si="74"/>
        <v>12492.486599054042</v>
      </c>
      <c r="O79" s="40">
        <f t="shared" si="75"/>
        <v>6209.2463905255681</v>
      </c>
      <c r="P79" s="40">
        <f t="shared" si="76"/>
        <v>18701.73298957961</v>
      </c>
      <c r="Q79" s="40">
        <f t="shared" si="77"/>
        <v>16652.681680706173</v>
      </c>
      <c r="R79" s="40">
        <f t="shared" si="78"/>
        <v>815407.03213768837</v>
      </c>
      <c r="T79">
        <v>67</v>
      </c>
      <c r="U79">
        <f t="shared" si="61"/>
        <v>0</v>
      </c>
      <c r="V79" s="40">
        <f t="shared" si="79"/>
        <v>5622.7578436204631</v>
      </c>
      <c r="W79" s="40">
        <f t="shared" si="80"/>
        <v>1737.9014351108945</v>
      </c>
      <c r="X79" s="40">
        <f t="shared" si="81"/>
        <v>7360.6592787313575</v>
      </c>
      <c r="Y79" s="40">
        <f t="shared" si="82"/>
        <v>6787.151805144762</v>
      </c>
      <c r="Z79" s="40">
        <f t="shared" si="83"/>
        <v>341957.52917855844</v>
      </c>
      <c r="AB79">
        <v>67</v>
      </c>
      <c r="AC79">
        <f t="shared" si="62"/>
        <v>2</v>
      </c>
      <c r="AD79" s="40">
        <f t="shared" si="84"/>
        <v>0</v>
      </c>
      <c r="AE79" s="40">
        <f t="shared" si="85"/>
        <v>-1.5916157281026246E-13</v>
      </c>
      <c r="AF79" s="40">
        <f t="shared" si="86"/>
        <v>0</v>
      </c>
      <c r="AG79" s="40">
        <f t="shared" si="87"/>
        <v>5.2523319027386615E-14</v>
      </c>
      <c r="AH79" s="40">
        <f t="shared" si="88"/>
        <v>-1.2732925824820995E-11</v>
      </c>
      <c r="AJ79">
        <v>67</v>
      </c>
      <c r="AK79">
        <f t="shared" si="63"/>
        <v>2</v>
      </c>
      <c r="AL79" s="40">
        <f t="shared" si="89"/>
        <v>0</v>
      </c>
      <c r="AM79" s="40">
        <f t="shared" si="90"/>
        <v>0</v>
      </c>
      <c r="AN79" s="40">
        <f t="shared" si="91"/>
        <v>0</v>
      </c>
      <c r="AO79" s="40">
        <f t="shared" si="92"/>
        <v>0</v>
      </c>
      <c r="AP79" s="40">
        <f t="shared" si="93"/>
        <v>0</v>
      </c>
      <c r="AR79">
        <v>67</v>
      </c>
      <c r="AS79">
        <f t="shared" si="64"/>
        <v>2</v>
      </c>
      <c r="AT79" s="40">
        <f t="shared" si="94"/>
        <v>0</v>
      </c>
      <c r="AU79" s="40">
        <f t="shared" si="95"/>
        <v>0</v>
      </c>
      <c r="AV79" s="40">
        <f t="shared" si="96"/>
        <v>0</v>
      </c>
      <c r="AW79" s="40">
        <f t="shared" si="97"/>
        <v>0</v>
      </c>
      <c r="AX79" s="40">
        <f t="shared" si="98"/>
        <v>0</v>
      </c>
      <c r="AZ79">
        <v>67</v>
      </c>
      <c r="BA79">
        <f t="shared" si="65"/>
        <v>2</v>
      </c>
      <c r="BB79" s="40">
        <f t="shared" si="99"/>
        <v>0</v>
      </c>
      <c r="BC79" s="40">
        <f t="shared" si="100"/>
        <v>0</v>
      </c>
      <c r="BD79" s="40">
        <f t="shared" si="101"/>
        <v>0</v>
      </c>
      <c r="BE79" s="40">
        <f t="shared" si="102"/>
        <v>0</v>
      </c>
      <c r="BF79" s="40">
        <f t="shared" si="103"/>
        <v>0</v>
      </c>
      <c r="BH79">
        <v>67</v>
      </c>
      <c r="BI79">
        <f t="shared" si="66"/>
        <v>2</v>
      </c>
      <c r="BJ79" s="40">
        <f t="shared" si="104"/>
        <v>0</v>
      </c>
      <c r="BK79" s="40">
        <f t="shared" si="105"/>
        <v>0</v>
      </c>
      <c r="BL79" s="40">
        <f t="shared" si="106"/>
        <v>0</v>
      </c>
      <c r="BM79" s="40">
        <f t="shared" si="107"/>
        <v>0</v>
      </c>
      <c r="BN79" s="40">
        <f t="shared" si="108"/>
        <v>0</v>
      </c>
      <c r="BP79">
        <v>67</v>
      </c>
      <c r="BQ79">
        <f t="shared" si="67"/>
        <v>2</v>
      </c>
      <c r="BR79" s="40">
        <f t="shared" si="109"/>
        <v>0</v>
      </c>
      <c r="BS79" s="40">
        <f t="shared" si="110"/>
        <v>0</v>
      </c>
      <c r="BT79" s="40">
        <f t="shared" si="111"/>
        <v>0</v>
      </c>
      <c r="BU79" s="40">
        <f t="shared" si="112"/>
        <v>0</v>
      </c>
      <c r="BV79" s="40">
        <f t="shared" si="113"/>
        <v>0</v>
      </c>
    </row>
    <row r="80" spans="1:74" x14ac:dyDescent="0.25">
      <c r="A80" s="57">
        <f t="shared" si="57"/>
        <v>1139127.5094348611</v>
      </c>
      <c r="B80" s="57">
        <f t="shared" si="58"/>
        <v>1139127.5094348611</v>
      </c>
      <c r="C80">
        <f t="shared" ca="1" si="68"/>
        <v>2034</v>
      </c>
      <c r="D80">
        <v>68</v>
      </c>
      <c r="E80">
        <f t="shared" si="59"/>
        <v>2</v>
      </c>
      <c r="F80" s="40">
        <f t="shared" si="69"/>
        <v>0</v>
      </c>
      <c r="G80" s="40">
        <f t="shared" si="70"/>
        <v>0</v>
      </c>
      <c r="H80" s="40">
        <f t="shared" si="71"/>
        <v>0</v>
      </c>
      <c r="I80" s="40">
        <f t="shared" si="72"/>
        <v>0</v>
      </c>
      <c r="J80" s="40">
        <f t="shared" si="73"/>
        <v>0</v>
      </c>
      <c r="L80">
        <v>68</v>
      </c>
      <c r="M80">
        <f t="shared" si="60"/>
        <v>0</v>
      </c>
      <c r="N80" s="40">
        <f t="shared" si="74"/>
        <v>12586.180248546949</v>
      </c>
      <c r="O80" s="40">
        <f t="shared" si="75"/>
        <v>6115.5527410326622</v>
      </c>
      <c r="P80" s="40">
        <f t="shared" si="76"/>
        <v>18701.73298957961</v>
      </c>
      <c r="Q80" s="40">
        <f t="shared" si="77"/>
        <v>16683.600585038832</v>
      </c>
      <c r="R80" s="40">
        <f t="shared" si="78"/>
        <v>802820.85188914137</v>
      </c>
      <c r="T80">
        <v>68</v>
      </c>
      <c r="U80">
        <f t="shared" si="61"/>
        <v>0</v>
      </c>
      <c r="V80" s="40">
        <f t="shared" si="79"/>
        <v>5650.8716328385653</v>
      </c>
      <c r="W80" s="40">
        <f t="shared" si="80"/>
        <v>1709.7876458927922</v>
      </c>
      <c r="X80" s="40">
        <f t="shared" si="81"/>
        <v>7360.6592787313575</v>
      </c>
      <c r="Y80" s="40">
        <f t="shared" si="82"/>
        <v>6796.4293555867362</v>
      </c>
      <c r="Z80" s="40">
        <f t="shared" si="83"/>
        <v>336306.65754571988</v>
      </c>
      <c r="AB80">
        <v>68</v>
      </c>
      <c r="AC80">
        <f t="shared" si="62"/>
        <v>2</v>
      </c>
      <c r="AD80" s="40">
        <f t="shared" si="84"/>
        <v>0</v>
      </c>
      <c r="AE80" s="40">
        <f t="shared" si="85"/>
        <v>-1.5916157281026246E-13</v>
      </c>
      <c r="AF80" s="40">
        <f t="shared" si="86"/>
        <v>0</v>
      </c>
      <c r="AG80" s="40">
        <f t="shared" si="87"/>
        <v>5.2523319027386615E-14</v>
      </c>
      <c r="AH80" s="40">
        <f t="shared" si="88"/>
        <v>-1.2732925824820995E-11</v>
      </c>
      <c r="AJ80">
        <v>68</v>
      </c>
      <c r="AK80">
        <f t="shared" si="63"/>
        <v>2</v>
      </c>
      <c r="AL80" s="40">
        <f t="shared" si="89"/>
        <v>0</v>
      </c>
      <c r="AM80" s="40">
        <f t="shared" si="90"/>
        <v>0</v>
      </c>
      <c r="AN80" s="40">
        <f t="shared" si="91"/>
        <v>0</v>
      </c>
      <c r="AO80" s="40">
        <f t="shared" si="92"/>
        <v>0</v>
      </c>
      <c r="AP80" s="40">
        <f t="shared" si="93"/>
        <v>0</v>
      </c>
      <c r="AR80">
        <v>68</v>
      </c>
      <c r="AS80">
        <f t="shared" si="64"/>
        <v>2</v>
      </c>
      <c r="AT80" s="40">
        <f t="shared" si="94"/>
        <v>0</v>
      </c>
      <c r="AU80" s="40">
        <f t="shared" si="95"/>
        <v>0</v>
      </c>
      <c r="AV80" s="40">
        <f t="shared" si="96"/>
        <v>0</v>
      </c>
      <c r="AW80" s="40">
        <f t="shared" si="97"/>
        <v>0</v>
      </c>
      <c r="AX80" s="40">
        <f t="shared" si="98"/>
        <v>0</v>
      </c>
      <c r="AZ80">
        <v>68</v>
      </c>
      <c r="BA80">
        <f t="shared" si="65"/>
        <v>2</v>
      </c>
      <c r="BB80" s="40">
        <f t="shared" si="99"/>
        <v>0</v>
      </c>
      <c r="BC80" s="40">
        <f t="shared" si="100"/>
        <v>0</v>
      </c>
      <c r="BD80" s="40">
        <f t="shared" si="101"/>
        <v>0</v>
      </c>
      <c r="BE80" s="40">
        <f t="shared" si="102"/>
        <v>0</v>
      </c>
      <c r="BF80" s="40">
        <f t="shared" si="103"/>
        <v>0</v>
      </c>
      <c r="BH80">
        <v>68</v>
      </c>
      <c r="BI80">
        <f t="shared" si="66"/>
        <v>2</v>
      </c>
      <c r="BJ80" s="40">
        <f t="shared" si="104"/>
        <v>0</v>
      </c>
      <c r="BK80" s="40">
        <f t="shared" si="105"/>
        <v>0</v>
      </c>
      <c r="BL80" s="40">
        <f t="shared" si="106"/>
        <v>0</v>
      </c>
      <c r="BM80" s="40">
        <f t="shared" si="107"/>
        <v>0</v>
      </c>
      <c r="BN80" s="40">
        <f t="shared" si="108"/>
        <v>0</v>
      </c>
      <c r="BP80">
        <v>68</v>
      </c>
      <c r="BQ80">
        <f t="shared" si="67"/>
        <v>2</v>
      </c>
      <c r="BR80" s="40">
        <f t="shared" si="109"/>
        <v>0</v>
      </c>
      <c r="BS80" s="40">
        <f t="shared" si="110"/>
        <v>0</v>
      </c>
      <c r="BT80" s="40">
        <f t="shared" si="111"/>
        <v>0</v>
      </c>
      <c r="BU80" s="40">
        <f t="shared" si="112"/>
        <v>0</v>
      </c>
      <c r="BV80" s="40">
        <f t="shared" si="113"/>
        <v>0</v>
      </c>
    </row>
    <row r="81" spans="1:74" x14ac:dyDescent="0.25">
      <c r="A81" s="57">
        <f t="shared" si="57"/>
        <v>1120767.8068434475</v>
      </c>
      <c r="B81" s="57">
        <f t="shared" si="58"/>
        <v>1120767.8068434475</v>
      </c>
      <c r="C81">
        <f t="shared" ca="1" si="68"/>
        <v>2034.25</v>
      </c>
      <c r="D81">
        <v>69</v>
      </c>
      <c r="E81">
        <f t="shared" si="59"/>
        <v>2</v>
      </c>
      <c r="F81" s="40">
        <f t="shared" si="69"/>
        <v>0</v>
      </c>
      <c r="G81" s="40">
        <f t="shared" si="70"/>
        <v>0</v>
      </c>
      <c r="H81" s="40">
        <f t="shared" si="71"/>
        <v>0</v>
      </c>
      <c r="I81" s="40">
        <f t="shared" si="72"/>
        <v>0</v>
      </c>
      <c r="J81" s="40">
        <f t="shared" si="73"/>
        <v>0</v>
      </c>
      <c r="L81">
        <v>69</v>
      </c>
      <c r="M81">
        <f t="shared" si="60"/>
        <v>0</v>
      </c>
      <c r="N81" s="40">
        <f t="shared" si="74"/>
        <v>12680.57660041105</v>
      </c>
      <c r="O81" s="40">
        <f t="shared" si="75"/>
        <v>6021.1563891685601</v>
      </c>
      <c r="P81" s="40">
        <f t="shared" si="76"/>
        <v>18701.73298957961</v>
      </c>
      <c r="Q81" s="40">
        <f t="shared" si="77"/>
        <v>16714.751381153987</v>
      </c>
      <c r="R81" s="40">
        <f t="shared" si="78"/>
        <v>790140.27528873028</v>
      </c>
      <c r="T81">
        <v>69</v>
      </c>
      <c r="U81">
        <f t="shared" si="61"/>
        <v>0</v>
      </c>
      <c r="V81" s="40">
        <f t="shared" si="79"/>
        <v>5679.1259910027584</v>
      </c>
      <c r="W81" s="40">
        <f t="shared" si="80"/>
        <v>1681.5332877285994</v>
      </c>
      <c r="X81" s="40">
        <f t="shared" si="81"/>
        <v>7360.6592787313575</v>
      </c>
      <c r="Y81" s="40">
        <f t="shared" si="82"/>
        <v>6805.7532937809192</v>
      </c>
      <c r="Z81" s="40">
        <f t="shared" si="83"/>
        <v>330627.5315547171</v>
      </c>
      <c r="AB81">
        <v>69</v>
      </c>
      <c r="AC81">
        <f t="shared" si="62"/>
        <v>2</v>
      </c>
      <c r="AD81" s="40">
        <f t="shared" si="84"/>
        <v>0</v>
      </c>
      <c r="AE81" s="40">
        <f t="shared" si="85"/>
        <v>-1.5916157281026246E-13</v>
      </c>
      <c r="AF81" s="40">
        <f t="shared" si="86"/>
        <v>0</v>
      </c>
      <c r="AG81" s="40">
        <f t="shared" si="87"/>
        <v>5.2523319027386615E-14</v>
      </c>
      <c r="AH81" s="40">
        <f t="shared" si="88"/>
        <v>-1.2732925824820995E-11</v>
      </c>
      <c r="AJ81">
        <v>69</v>
      </c>
      <c r="AK81">
        <f t="shared" si="63"/>
        <v>2</v>
      </c>
      <c r="AL81" s="40">
        <f t="shared" si="89"/>
        <v>0</v>
      </c>
      <c r="AM81" s="40">
        <f t="shared" si="90"/>
        <v>0</v>
      </c>
      <c r="AN81" s="40">
        <f t="shared" si="91"/>
        <v>0</v>
      </c>
      <c r="AO81" s="40">
        <f t="shared" si="92"/>
        <v>0</v>
      </c>
      <c r="AP81" s="40">
        <f t="shared" si="93"/>
        <v>0</v>
      </c>
      <c r="AR81">
        <v>69</v>
      </c>
      <c r="AS81">
        <f t="shared" si="64"/>
        <v>2</v>
      </c>
      <c r="AT81" s="40">
        <f t="shared" si="94"/>
        <v>0</v>
      </c>
      <c r="AU81" s="40">
        <f t="shared" si="95"/>
        <v>0</v>
      </c>
      <c r="AV81" s="40">
        <f t="shared" si="96"/>
        <v>0</v>
      </c>
      <c r="AW81" s="40">
        <f t="shared" si="97"/>
        <v>0</v>
      </c>
      <c r="AX81" s="40">
        <f t="shared" si="98"/>
        <v>0</v>
      </c>
      <c r="AZ81">
        <v>69</v>
      </c>
      <c r="BA81">
        <f t="shared" si="65"/>
        <v>2</v>
      </c>
      <c r="BB81" s="40">
        <f t="shared" si="99"/>
        <v>0</v>
      </c>
      <c r="BC81" s="40">
        <f t="shared" si="100"/>
        <v>0</v>
      </c>
      <c r="BD81" s="40">
        <f t="shared" si="101"/>
        <v>0</v>
      </c>
      <c r="BE81" s="40">
        <f t="shared" si="102"/>
        <v>0</v>
      </c>
      <c r="BF81" s="40">
        <f t="shared" si="103"/>
        <v>0</v>
      </c>
      <c r="BH81">
        <v>69</v>
      </c>
      <c r="BI81">
        <f t="shared" si="66"/>
        <v>2</v>
      </c>
      <c r="BJ81" s="40">
        <f t="shared" si="104"/>
        <v>0</v>
      </c>
      <c r="BK81" s="40">
        <f t="shared" si="105"/>
        <v>0</v>
      </c>
      <c r="BL81" s="40">
        <f t="shared" si="106"/>
        <v>0</v>
      </c>
      <c r="BM81" s="40">
        <f t="shared" si="107"/>
        <v>0</v>
      </c>
      <c r="BN81" s="40">
        <f t="shared" si="108"/>
        <v>0</v>
      </c>
      <c r="BP81">
        <v>69</v>
      </c>
      <c r="BQ81">
        <f t="shared" si="67"/>
        <v>2</v>
      </c>
      <c r="BR81" s="40">
        <f t="shared" si="109"/>
        <v>0</v>
      </c>
      <c r="BS81" s="40">
        <f t="shared" si="110"/>
        <v>0</v>
      </c>
      <c r="BT81" s="40">
        <f t="shared" si="111"/>
        <v>0</v>
      </c>
      <c r="BU81" s="40">
        <f t="shared" si="112"/>
        <v>0</v>
      </c>
      <c r="BV81" s="40">
        <f t="shared" si="113"/>
        <v>0</v>
      </c>
    </row>
    <row r="82" spans="1:74" x14ac:dyDescent="0.25">
      <c r="A82" s="57">
        <f t="shared" si="57"/>
        <v>1102284.6042975755</v>
      </c>
      <c r="B82" s="57">
        <f t="shared" si="58"/>
        <v>1102284.6042975755</v>
      </c>
      <c r="C82">
        <f t="shared" ca="1" si="68"/>
        <v>2034.5</v>
      </c>
      <c r="D82">
        <v>70</v>
      </c>
      <c r="E82">
        <f t="shared" si="59"/>
        <v>2</v>
      </c>
      <c r="F82" s="40">
        <f t="shared" si="69"/>
        <v>0</v>
      </c>
      <c r="G82" s="40">
        <f t="shared" si="70"/>
        <v>0</v>
      </c>
      <c r="H82" s="40">
        <f t="shared" si="71"/>
        <v>0</v>
      </c>
      <c r="I82" s="40">
        <f t="shared" si="72"/>
        <v>0</v>
      </c>
      <c r="J82" s="40">
        <f t="shared" si="73"/>
        <v>0</v>
      </c>
      <c r="L82">
        <v>70</v>
      </c>
      <c r="M82">
        <f t="shared" si="60"/>
        <v>0</v>
      </c>
      <c r="N82" s="40">
        <f t="shared" si="74"/>
        <v>12775.680924914133</v>
      </c>
      <c r="O82" s="40">
        <f t="shared" si="75"/>
        <v>5926.0520646654768</v>
      </c>
      <c r="P82" s="40">
        <f t="shared" si="76"/>
        <v>18701.73298957961</v>
      </c>
      <c r="Q82" s="40">
        <f t="shared" si="77"/>
        <v>16746.135808240004</v>
      </c>
      <c r="R82" s="40">
        <f t="shared" si="78"/>
        <v>777364.5943638162</v>
      </c>
      <c r="T82">
        <v>70</v>
      </c>
      <c r="U82">
        <f t="shared" si="61"/>
        <v>0</v>
      </c>
      <c r="V82" s="40">
        <f t="shared" si="79"/>
        <v>5707.521620957772</v>
      </c>
      <c r="W82" s="40">
        <f t="shared" si="80"/>
        <v>1653.1376577735855</v>
      </c>
      <c r="X82" s="40">
        <f t="shared" si="81"/>
        <v>7360.6592787313575</v>
      </c>
      <c r="Y82" s="40">
        <f t="shared" si="82"/>
        <v>6815.1238516660742</v>
      </c>
      <c r="Z82" s="40">
        <f t="shared" si="83"/>
        <v>324920.00993375934</v>
      </c>
      <c r="AB82">
        <v>70</v>
      </c>
      <c r="AC82">
        <f t="shared" si="62"/>
        <v>2</v>
      </c>
      <c r="AD82" s="40">
        <f t="shared" si="84"/>
        <v>0</v>
      </c>
      <c r="AE82" s="40">
        <f t="shared" si="85"/>
        <v>-1.5916157281026246E-13</v>
      </c>
      <c r="AF82" s="40">
        <f t="shared" si="86"/>
        <v>0</v>
      </c>
      <c r="AG82" s="40">
        <f t="shared" si="87"/>
        <v>5.2523319027386615E-14</v>
      </c>
      <c r="AH82" s="40">
        <f t="shared" si="88"/>
        <v>-1.2732925824820995E-11</v>
      </c>
      <c r="AJ82">
        <v>70</v>
      </c>
      <c r="AK82">
        <f t="shared" si="63"/>
        <v>2</v>
      </c>
      <c r="AL82" s="40">
        <f t="shared" si="89"/>
        <v>0</v>
      </c>
      <c r="AM82" s="40">
        <f t="shared" si="90"/>
        <v>0</v>
      </c>
      <c r="AN82" s="40">
        <f t="shared" si="91"/>
        <v>0</v>
      </c>
      <c r="AO82" s="40">
        <f t="shared" si="92"/>
        <v>0</v>
      </c>
      <c r="AP82" s="40">
        <f t="shared" si="93"/>
        <v>0</v>
      </c>
      <c r="AR82">
        <v>70</v>
      </c>
      <c r="AS82">
        <f t="shared" si="64"/>
        <v>2</v>
      </c>
      <c r="AT82" s="40">
        <f t="shared" si="94"/>
        <v>0</v>
      </c>
      <c r="AU82" s="40">
        <f t="shared" si="95"/>
        <v>0</v>
      </c>
      <c r="AV82" s="40">
        <f t="shared" si="96"/>
        <v>0</v>
      </c>
      <c r="AW82" s="40">
        <f t="shared" si="97"/>
        <v>0</v>
      </c>
      <c r="AX82" s="40">
        <f t="shared" si="98"/>
        <v>0</v>
      </c>
      <c r="AZ82">
        <v>70</v>
      </c>
      <c r="BA82">
        <f t="shared" si="65"/>
        <v>2</v>
      </c>
      <c r="BB82" s="40">
        <f t="shared" si="99"/>
        <v>0</v>
      </c>
      <c r="BC82" s="40">
        <f t="shared" si="100"/>
        <v>0</v>
      </c>
      <c r="BD82" s="40">
        <f t="shared" si="101"/>
        <v>0</v>
      </c>
      <c r="BE82" s="40">
        <f t="shared" si="102"/>
        <v>0</v>
      </c>
      <c r="BF82" s="40">
        <f t="shared" si="103"/>
        <v>0</v>
      </c>
      <c r="BH82">
        <v>70</v>
      </c>
      <c r="BI82">
        <f t="shared" si="66"/>
        <v>2</v>
      </c>
      <c r="BJ82" s="40">
        <f t="shared" si="104"/>
        <v>0</v>
      </c>
      <c r="BK82" s="40">
        <f t="shared" si="105"/>
        <v>0</v>
      </c>
      <c r="BL82" s="40">
        <f t="shared" si="106"/>
        <v>0</v>
      </c>
      <c r="BM82" s="40">
        <f t="shared" si="107"/>
        <v>0</v>
      </c>
      <c r="BN82" s="40">
        <f t="shared" si="108"/>
        <v>0</v>
      </c>
      <c r="BP82">
        <v>70</v>
      </c>
      <c r="BQ82">
        <f t="shared" si="67"/>
        <v>2</v>
      </c>
      <c r="BR82" s="40">
        <f t="shared" si="109"/>
        <v>0</v>
      </c>
      <c r="BS82" s="40">
        <f t="shared" si="110"/>
        <v>0</v>
      </c>
      <c r="BT82" s="40">
        <f t="shared" si="111"/>
        <v>0</v>
      </c>
      <c r="BU82" s="40">
        <f t="shared" si="112"/>
        <v>0</v>
      </c>
      <c r="BV82" s="40">
        <f t="shared" si="113"/>
        <v>0</v>
      </c>
    </row>
    <row r="83" spans="1:74" x14ac:dyDescent="0.25">
      <c r="A83" s="57">
        <f t="shared" si="57"/>
        <v>1083677.0465366619</v>
      </c>
      <c r="B83" s="57">
        <f t="shared" si="58"/>
        <v>1083677.0465366619</v>
      </c>
      <c r="C83">
        <f t="shared" ca="1" si="68"/>
        <v>2034.75</v>
      </c>
      <c r="D83">
        <v>71</v>
      </c>
      <c r="E83">
        <f t="shared" si="59"/>
        <v>2</v>
      </c>
      <c r="F83" s="40">
        <f t="shared" si="69"/>
        <v>0</v>
      </c>
      <c r="G83" s="40">
        <f t="shared" si="70"/>
        <v>0</v>
      </c>
      <c r="H83" s="40">
        <f t="shared" si="71"/>
        <v>0</v>
      </c>
      <c r="I83" s="40">
        <f t="shared" si="72"/>
        <v>0</v>
      </c>
      <c r="J83" s="40">
        <f t="shared" si="73"/>
        <v>0</v>
      </c>
      <c r="L83">
        <v>71</v>
      </c>
      <c r="M83">
        <f t="shared" si="60"/>
        <v>0</v>
      </c>
      <c r="N83" s="40">
        <f t="shared" si="74"/>
        <v>12871.49853185099</v>
      </c>
      <c r="O83" s="40">
        <f t="shared" si="75"/>
        <v>5830.2344577286212</v>
      </c>
      <c r="P83" s="40">
        <f t="shared" si="76"/>
        <v>18701.73298957961</v>
      </c>
      <c r="Q83" s="40">
        <f t="shared" si="77"/>
        <v>16777.755618529165</v>
      </c>
      <c r="R83" s="40">
        <f t="shared" si="78"/>
        <v>764493.09583196521</v>
      </c>
      <c r="T83">
        <v>71</v>
      </c>
      <c r="U83">
        <f t="shared" si="61"/>
        <v>0</v>
      </c>
      <c r="V83" s="40">
        <f t="shared" si="79"/>
        <v>5736.0592290625609</v>
      </c>
      <c r="W83" s="40">
        <f t="shared" si="80"/>
        <v>1624.6000496687968</v>
      </c>
      <c r="X83" s="40">
        <f t="shared" si="81"/>
        <v>7360.6592787313575</v>
      </c>
      <c r="Y83" s="40">
        <f t="shared" si="82"/>
        <v>6824.5412623406546</v>
      </c>
      <c r="Z83" s="40">
        <f t="shared" si="83"/>
        <v>319183.95070469676</v>
      </c>
      <c r="AB83">
        <v>71</v>
      </c>
      <c r="AC83">
        <f t="shared" si="62"/>
        <v>2</v>
      </c>
      <c r="AD83" s="40">
        <f t="shared" si="84"/>
        <v>0</v>
      </c>
      <c r="AE83" s="40">
        <f t="shared" si="85"/>
        <v>-1.5916157281026246E-13</v>
      </c>
      <c r="AF83" s="40">
        <f t="shared" si="86"/>
        <v>0</v>
      </c>
      <c r="AG83" s="40">
        <f t="shared" si="87"/>
        <v>5.2523319027386615E-14</v>
      </c>
      <c r="AH83" s="40">
        <f t="shared" si="88"/>
        <v>-1.2732925824820995E-11</v>
      </c>
      <c r="AJ83">
        <v>71</v>
      </c>
      <c r="AK83">
        <f t="shared" si="63"/>
        <v>2</v>
      </c>
      <c r="AL83" s="40">
        <f t="shared" si="89"/>
        <v>0</v>
      </c>
      <c r="AM83" s="40">
        <f t="shared" si="90"/>
        <v>0</v>
      </c>
      <c r="AN83" s="40">
        <f t="shared" si="91"/>
        <v>0</v>
      </c>
      <c r="AO83" s="40">
        <f t="shared" si="92"/>
        <v>0</v>
      </c>
      <c r="AP83" s="40">
        <f t="shared" si="93"/>
        <v>0</v>
      </c>
      <c r="AR83">
        <v>71</v>
      </c>
      <c r="AS83">
        <f t="shared" si="64"/>
        <v>2</v>
      </c>
      <c r="AT83" s="40">
        <f t="shared" si="94"/>
        <v>0</v>
      </c>
      <c r="AU83" s="40">
        <f t="shared" si="95"/>
        <v>0</v>
      </c>
      <c r="AV83" s="40">
        <f t="shared" si="96"/>
        <v>0</v>
      </c>
      <c r="AW83" s="40">
        <f t="shared" si="97"/>
        <v>0</v>
      </c>
      <c r="AX83" s="40">
        <f t="shared" si="98"/>
        <v>0</v>
      </c>
      <c r="AZ83">
        <v>71</v>
      </c>
      <c r="BA83">
        <f t="shared" si="65"/>
        <v>2</v>
      </c>
      <c r="BB83" s="40">
        <f t="shared" si="99"/>
        <v>0</v>
      </c>
      <c r="BC83" s="40">
        <f t="shared" si="100"/>
        <v>0</v>
      </c>
      <c r="BD83" s="40">
        <f t="shared" si="101"/>
        <v>0</v>
      </c>
      <c r="BE83" s="40">
        <f t="shared" si="102"/>
        <v>0</v>
      </c>
      <c r="BF83" s="40">
        <f t="shared" si="103"/>
        <v>0</v>
      </c>
      <c r="BH83">
        <v>71</v>
      </c>
      <c r="BI83">
        <f t="shared" si="66"/>
        <v>2</v>
      </c>
      <c r="BJ83" s="40">
        <f t="shared" si="104"/>
        <v>0</v>
      </c>
      <c r="BK83" s="40">
        <f t="shared" si="105"/>
        <v>0</v>
      </c>
      <c r="BL83" s="40">
        <f t="shared" si="106"/>
        <v>0</v>
      </c>
      <c r="BM83" s="40">
        <f t="shared" si="107"/>
        <v>0</v>
      </c>
      <c r="BN83" s="40">
        <f t="shared" si="108"/>
        <v>0</v>
      </c>
      <c r="BP83">
        <v>71</v>
      </c>
      <c r="BQ83">
        <f t="shared" si="67"/>
        <v>2</v>
      </c>
      <c r="BR83" s="40">
        <f t="shared" si="109"/>
        <v>0</v>
      </c>
      <c r="BS83" s="40">
        <f t="shared" si="110"/>
        <v>0</v>
      </c>
      <c r="BT83" s="40">
        <f t="shared" si="111"/>
        <v>0</v>
      </c>
      <c r="BU83" s="40">
        <f t="shared" si="112"/>
        <v>0</v>
      </c>
      <c r="BV83" s="40">
        <f t="shared" si="113"/>
        <v>0</v>
      </c>
    </row>
    <row r="84" spans="1:74" x14ac:dyDescent="0.25">
      <c r="A84" s="57">
        <f t="shared" si="57"/>
        <v>1064944.2722406143</v>
      </c>
      <c r="B84" s="57">
        <f t="shared" si="58"/>
        <v>1064944.2722406143</v>
      </c>
      <c r="C84">
        <f t="shared" ca="1" si="68"/>
        <v>2035</v>
      </c>
      <c r="D84">
        <v>72</v>
      </c>
      <c r="E84">
        <f t="shared" si="59"/>
        <v>2</v>
      </c>
      <c r="F84" s="40">
        <f t="shared" si="69"/>
        <v>0</v>
      </c>
      <c r="G84" s="40">
        <f t="shared" si="70"/>
        <v>0</v>
      </c>
      <c r="H84" s="40">
        <f t="shared" si="71"/>
        <v>0</v>
      </c>
      <c r="I84" s="40">
        <f t="shared" si="72"/>
        <v>0</v>
      </c>
      <c r="J84" s="40">
        <f t="shared" si="73"/>
        <v>0</v>
      </c>
      <c r="L84">
        <v>72</v>
      </c>
      <c r="M84">
        <f t="shared" si="60"/>
        <v>0</v>
      </c>
      <c r="N84" s="40">
        <f t="shared" si="74"/>
        <v>12968.034770839871</v>
      </c>
      <c r="O84" s="40">
        <f t="shared" si="75"/>
        <v>5733.6982187397389</v>
      </c>
      <c r="P84" s="40">
        <f t="shared" si="76"/>
        <v>18701.73298957961</v>
      </c>
      <c r="Q84" s="40">
        <f t="shared" si="77"/>
        <v>16809.612577395495</v>
      </c>
      <c r="R84" s="40">
        <f t="shared" si="78"/>
        <v>751525.06106112537</v>
      </c>
      <c r="T84">
        <v>72</v>
      </c>
      <c r="U84">
        <f t="shared" si="61"/>
        <v>0</v>
      </c>
      <c r="V84" s="40">
        <f t="shared" si="79"/>
        <v>5764.7395252078732</v>
      </c>
      <c r="W84" s="40">
        <f t="shared" si="80"/>
        <v>1595.9197535234839</v>
      </c>
      <c r="X84" s="40">
        <f t="shared" si="81"/>
        <v>7360.6592787313575</v>
      </c>
      <c r="Y84" s="40">
        <f t="shared" si="82"/>
        <v>6834.0057600686077</v>
      </c>
      <c r="Z84" s="40">
        <f t="shared" si="83"/>
        <v>313419.21117948886</v>
      </c>
      <c r="AB84">
        <v>72</v>
      </c>
      <c r="AC84">
        <f t="shared" si="62"/>
        <v>2</v>
      </c>
      <c r="AD84" s="40">
        <f t="shared" si="84"/>
        <v>0</v>
      </c>
      <c r="AE84" s="40">
        <f t="shared" si="85"/>
        <v>-1.5916157281026246E-13</v>
      </c>
      <c r="AF84" s="40">
        <f t="shared" si="86"/>
        <v>0</v>
      </c>
      <c r="AG84" s="40">
        <f t="shared" si="87"/>
        <v>5.2523319027386615E-14</v>
      </c>
      <c r="AH84" s="40">
        <f t="shared" si="88"/>
        <v>-1.2732925824820995E-11</v>
      </c>
      <c r="AJ84">
        <v>72</v>
      </c>
      <c r="AK84">
        <f t="shared" si="63"/>
        <v>2</v>
      </c>
      <c r="AL84" s="40">
        <f t="shared" si="89"/>
        <v>0</v>
      </c>
      <c r="AM84" s="40">
        <f t="shared" si="90"/>
        <v>0</v>
      </c>
      <c r="AN84" s="40">
        <f t="shared" si="91"/>
        <v>0</v>
      </c>
      <c r="AO84" s="40">
        <f t="shared" si="92"/>
        <v>0</v>
      </c>
      <c r="AP84" s="40">
        <f t="shared" si="93"/>
        <v>0</v>
      </c>
      <c r="AR84">
        <v>72</v>
      </c>
      <c r="AS84">
        <f t="shared" si="64"/>
        <v>2</v>
      </c>
      <c r="AT84" s="40">
        <f t="shared" si="94"/>
        <v>0</v>
      </c>
      <c r="AU84" s="40">
        <f t="shared" si="95"/>
        <v>0</v>
      </c>
      <c r="AV84" s="40">
        <f t="shared" si="96"/>
        <v>0</v>
      </c>
      <c r="AW84" s="40">
        <f t="shared" si="97"/>
        <v>0</v>
      </c>
      <c r="AX84" s="40">
        <f t="shared" si="98"/>
        <v>0</v>
      </c>
      <c r="AZ84">
        <v>72</v>
      </c>
      <c r="BA84">
        <f t="shared" si="65"/>
        <v>2</v>
      </c>
      <c r="BB84" s="40">
        <f t="shared" si="99"/>
        <v>0</v>
      </c>
      <c r="BC84" s="40">
        <f t="shared" si="100"/>
        <v>0</v>
      </c>
      <c r="BD84" s="40">
        <f t="shared" si="101"/>
        <v>0</v>
      </c>
      <c r="BE84" s="40">
        <f t="shared" si="102"/>
        <v>0</v>
      </c>
      <c r="BF84" s="40">
        <f t="shared" si="103"/>
        <v>0</v>
      </c>
      <c r="BH84">
        <v>72</v>
      </c>
      <c r="BI84">
        <f t="shared" si="66"/>
        <v>2</v>
      </c>
      <c r="BJ84" s="40">
        <f t="shared" si="104"/>
        <v>0</v>
      </c>
      <c r="BK84" s="40">
        <f t="shared" si="105"/>
        <v>0</v>
      </c>
      <c r="BL84" s="40">
        <f t="shared" si="106"/>
        <v>0</v>
      </c>
      <c r="BM84" s="40">
        <f t="shared" si="107"/>
        <v>0</v>
      </c>
      <c r="BN84" s="40">
        <f t="shared" si="108"/>
        <v>0</v>
      </c>
      <c r="BP84">
        <v>72</v>
      </c>
      <c r="BQ84">
        <f t="shared" si="67"/>
        <v>2</v>
      </c>
      <c r="BR84" s="40">
        <f t="shared" si="109"/>
        <v>0</v>
      </c>
      <c r="BS84" s="40">
        <f t="shared" si="110"/>
        <v>0</v>
      </c>
      <c r="BT84" s="40">
        <f t="shared" si="111"/>
        <v>0</v>
      </c>
      <c r="BU84" s="40">
        <f t="shared" si="112"/>
        <v>0</v>
      </c>
      <c r="BV84" s="40">
        <f t="shared" si="113"/>
        <v>0</v>
      </c>
    </row>
    <row r="85" spans="1:74" x14ac:dyDescent="0.25">
      <c r="A85" s="57">
        <f t="shared" si="57"/>
        <v>1046085.4139861593</v>
      </c>
      <c r="B85" s="57">
        <f t="shared" si="58"/>
        <v>1046085.4139861593</v>
      </c>
      <c r="C85">
        <f t="shared" ca="1" si="68"/>
        <v>2035.25</v>
      </c>
      <c r="D85">
        <v>73</v>
      </c>
      <c r="E85">
        <f t="shared" si="59"/>
        <v>2</v>
      </c>
      <c r="F85" s="40">
        <f t="shared" si="69"/>
        <v>0</v>
      </c>
      <c r="G85" s="40">
        <f t="shared" si="70"/>
        <v>0</v>
      </c>
      <c r="H85" s="40">
        <f t="shared" si="71"/>
        <v>0</v>
      </c>
      <c r="I85" s="40">
        <f t="shared" si="72"/>
        <v>0</v>
      </c>
      <c r="J85" s="40">
        <f t="shared" si="73"/>
        <v>0</v>
      </c>
      <c r="L85">
        <v>73</v>
      </c>
      <c r="M85">
        <f t="shared" si="60"/>
        <v>0</v>
      </c>
      <c r="N85" s="40">
        <f t="shared" si="74"/>
        <v>13065.29503162117</v>
      </c>
      <c r="O85" s="40">
        <f t="shared" si="75"/>
        <v>5636.4379579584402</v>
      </c>
      <c r="P85" s="40">
        <f t="shared" si="76"/>
        <v>18701.73298957961</v>
      </c>
      <c r="Q85" s="40">
        <f t="shared" si="77"/>
        <v>16841.708463453324</v>
      </c>
      <c r="R85" s="40">
        <f t="shared" si="78"/>
        <v>738459.76602950424</v>
      </c>
      <c r="T85">
        <v>73</v>
      </c>
      <c r="U85">
        <f t="shared" si="61"/>
        <v>0</v>
      </c>
      <c r="V85" s="40">
        <f t="shared" si="79"/>
        <v>5793.5632228339127</v>
      </c>
      <c r="W85" s="40">
        <f t="shared" si="80"/>
        <v>1567.0960558974443</v>
      </c>
      <c r="X85" s="40">
        <f t="shared" si="81"/>
        <v>7360.6592787313575</v>
      </c>
      <c r="Y85" s="40">
        <f t="shared" si="82"/>
        <v>6843.5175802852009</v>
      </c>
      <c r="Z85" s="40">
        <f t="shared" si="83"/>
        <v>307625.64795665495</v>
      </c>
      <c r="AB85">
        <v>73</v>
      </c>
      <c r="AC85">
        <f t="shared" si="62"/>
        <v>2</v>
      </c>
      <c r="AD85" s="40">
        <f t="shared" si="84"/>
        <v>0</v>
      </c>
      <c r="AE85" s="40">
        <f t="shared" si="85"/>
        <v>-1.5916157281026246E-13</v>
      </c>
      <c r="AF85" s="40">
        <f t="shared" si="86"/>
        <v>0</v>
      </c>
      <c r="AG85" s="40">
        <f t="shared" si="87"/>
        <v>5.2523319027386615E-14</v>
      </c>
      <c r="AH85" s="40">
        <f t="shared" si="88"/>
        <v>-1.2732925824820995E-11</v>
      </c>
      <c r="AJ85">
        <v>73</v>
      </c>
      <c r="AK85">
        <f t="shared" si="63"/>
        <v>2</v>
      </c>
      <c r="AL85" s="40">
        <f t="shared" si="89"/>
        <v>0</v>
      </c>
      <c r="AM85" s="40">
        <f t="shared" si="90"/>
        <v>0</v>
      </c>
      <c r="AN85" s="40">
        <f t="shared" si="91"/>
        <v>0</v>
      </c>
      <c r="AO85" s="40">
        <f t="shared" si="92"/>
        <v>0</v>
      </c>
      <c r="AP85" s="40">
        <f t="shared" si="93"/>
        <v>0</v>
      </c>
      <c r="AR85">
        <v>73</v>
      </c>
      <c r="AS85">
        <f t="shared" si="64"/>
        <v>2</v>
      </c>
      <c r="AT85" s="40">
        <f t="shared" si="94"/>
        <v>0</v>
      </c>
      <c r="AU85" s="40">
        <f t="shared" si="95"/>
        <v>0</v>
      </c>
      <c r="AV85" s="40">
        <f t="shared" si="96"/>
        <v>0</v>
      </c>
      <c r="AW85" s="40">
        <f t="shared" si="97"/>
        <v>0</v>
      </c>
      <c r="AX85" s="40">
        <f t="shared" si="98"/>
        <v>0</v>
      </c>
      <c r="AZ85">
        <v>73</v>
      </c>
      <c r="BA85">
        <f t="shared" si="65"/>
        <v>2</v>
      </c>
      <c r="BB85" s="40">
        <f t="shared" si="99"/>
        <v>0</v>
      </c>
      <c r="BC85" s="40">
        <f t="shared" si="100"/>
        <v>0</v>
      </c>
      <c r="BD85" s="40">
        <f t="shared" si="101"/>
        <v>0</v>
      </c>
      <c r="BE85" s="40">
        <f t="shared" si="102"/>
        <v>0</v>
      </c>
      <c r="BF85" s="40">
        <f t="shared" si="103"/>
        <v>0</v>
      </c>
      <c r="BH85">
        <v>73</v>
      </c>
      <c r="BI85">
        <f t="shared" si="66"/>
        <v>2</v>
      </c>
      <c r="BJ85" s="40">
        <f t="shared" si="104"/>
        <v>0</v>
      </c>
      <c r="BK85" s="40">
        <f t="shared" si="105"/>
        <v>0</v>
      </c>
      <c r="BL85" s="40">
        <f t="shared" si="106"/>
        <v>0</v>
      </c>
      <c r="BM85" s="40">
        <f t="shared" si="107"/>
        <v>0</v>
      </c>
      <c r="BN85" s="40">
        <f t="shared" si="108"/>
        <v>0</v>
      </c>
      <c r="BP85">
        <v>73</v>
      </c>
      <c r="BQ85">
        <f t="shared" si="67"/>
        <v>2</v>
      </c>
      <c r="BR85" s="40">
        <f t="shared" si="109"/>
        <v>0</v>
      </c>
      <c r="BS85" s="40">
        <f t="shared" si="110"/>
        <v>0</v>
      </c>
      <c r="BT85" s="40">
        <f t="shared" si="111"/>
        <v>0</v>
      </c>
      <c r="BU85" s="40">
        <f t="shared" si="112"/>
        <v>0</v>
      </c>
      <c r="BV85" s="40">
        <f t="shared" si="113"/>
        <v>0</v>
      </c>
    </row>
    <row r="86" spans="1:74" x14ac:dyDescent="0.25">
      <c r="A86" s="57">
        <f t="shared" si="57"/>
        <v>1027099.5982028528</v>
      </c>
      <c r="B86" s="57">
        <f t="shared" si="58"/>
        <v>1027099.5982028528</v>
      </c>
      <c r="C86">
        <f t="shared" ca="1" si="68"/>
        <v>2035.5</v>
      </c>
      <c r="D86">
        <v>74</v>
      </c>
      <c r="E86">
        <f t="shared" si="59"/>
        <v>2</v>
      </c>
      <c r="F86" s="40">
        <f t="shared" si="69"/>
        <v>0</v>
      </c>
      <c r="G86" s="40">
        <f t="shared" si="70"/>
        <v>0</v>
      </c>
      <c r="H86" s="40">
        <f t="shared" si="71"/>
        <v>0</v>
      </c>
      <c r="I86" s="40">
        <f t="shared" si="72"/>
        <v>0</v>
      </c>
      <c r="J86" s="40">
        <f t="shared" si="73"/>
        <v>0</v>
      </c>
      <c r="L86">
        <v>74</v>
      </c>
      <c r="M86">
        <f t="shared" si="60"/>
        <v>0</v>
      </c>
      <c r="N86" s="40">
        <f t="shared" si="74"/>
        <v>13163.284744358329</v>
      </c>
      <c r="O86" s="40">
        <f t="shared" si="75"/>
        <v>5538.4482452212815</v>
      </c>
      <c r="P86" s="40">
        <f t="shared" si="76"/>
        <v>18701.73298957961</v>
      </c>
      <c r="Q86" s="40">
        <f t="shared" si="77"/>
        <v>16874.045068656585</v>
      </c>
      <c r="R86" s="40">
        <f t="shared" si="78"/>
        <v>725296.48128514597</v>
      </c>
      <c r="T86">
        <v>74</v>
      </c>
      <c r="U86">
        <f t="shared" si="61"/>
        <v>0</v>
      </c>
      <c r="V86" s="40">
        <f t="shared" si="79"/>
        <v>5822.5310389480828</v>
      </c>
      <c r="W86" s="40">
        <f t="shared" si="80"/>
        <v>1538.1282397832747</v>
      </c>
      <c r="X86" s="40">
        <f t="shared" si="81"/>
        <v>7360.6592787313575</v>
      </c>
      <c r="Y86" s="40">
        <f t="shared" si="82"/>
        <v>6853.0769596028767</v>
      </c>
      <c r="Z86" s="40">
        <f t="shared" si="83"/>
        <v>301803.11691770685</v>
      </c>
      <c r="AB86">
        <v>74</v>
      </c>
      <c r="AC86">
        <f t="shared" si="62"/>
        <v>2</v>
      </c>
      <c r="AD86" s="40">
        <f t="shared" si="84"/>
        <v>0</v>
      </c>
      <c r="AE86" s="40">
        <f t="shared" si="85"/>
        <v>-1.5916157281026246E-13</v>
      </c>
      <c r="AF86" s="40">
        <f t="shared" si="86"/>
        <v>0</v>
      </c>
      <c r="AG86" s="40">
        <f t="shared" si="87"/>
        <v>5.2523319027386615E-14</v>
      </c>
      <c r="AH86" s="40">
        <f t="shared" si="88"/>
        <v>-1.2732925824820995E-11</v>
      </c>
      <c r="AJ86">
        <v>74</v>
      </c>
      <c r="AK86">
        <f t="shared" si="63"/>
        <v>2</v>
      </c>
      <c r="AL86" s="40">
        <f t="shared" si="89"/>
        <v>0</v>
      </c>
      <c r="AM86" s="40">
        <f t="shared" si="90"/>
        <v>0</v>
      </c>
      <c r="AN86" s="40">
        <f t="shared" si="91"/>
        <v>0</v>
      </c>
      <c r="AO86" s="40">
        <f t="shared" si="92"/>
        <v>0</v>
      </c>
      <c r="AP86" s="40">
        <f t="shared" si="93"/>
        <v>0</v>
      </c>
      <c r="AR86">
        <v>74</v>
      </c>
      <c r="AS86">
        <f t="shared" si="64"/>
        <v>2</v>
      </c>
      <c r="AT86" s="40">
        <f t="shared" si="94"/>
        <v>0</v>
      </c>
      <c r="AU86" s="40">
        <f t="shared" si="95"/>
        <v>0</v>
      </c>
      <c r="AV86" s="40">
        <f t="shared" si="96"/>
        <v>0</v>
      </c>
      <c r="AW86" s="40">
        <f t="shared" si="97"/>
        <v>0</v>
      </c>
      <c r="AX86" s="40">
        <f t="shared" si="98"/>
        <v>0</v>
      </c>
      <c r="AZ86">
        <v>74</v>
      </c>
      <c r="BA86">
        <f t="shared" si="65"/>
        <v>2</v>
      </c>
      <c r="BB86" s="40">
        <f t="shared" si="99"/>
        <v>0</v>
      </c>
      <c r="BC86" s="40">
        <f t="shared" si="100"/>
        <v>0</v>
      </c>
      <c r="BD86" s="40">
        <f t="shared" si="101"/>
        <v>0</v>
      </c>
      <c r="BE86" s="40">
        <f t="shared" si="102"/>
        <v>0</v>
      </c>
      <c r="BF86" s="40">
        <f t="shared" si="103"/>
        <v>0</v>
      </c>
      <c r="BH86">
        <v>74</v>
      </c>
      <c r="BI86">
        <f t="shared" si="66"/>
        <v>2</v>
      </c>
      <c r="BJ86" s="40">
        <f t="shared" si="104"/>
        <v>0</v>
      </c>
      <c r="BK86" s="40">
        <f t="shared" si="105"/>
        <v>0</v>
      </c>
      <c r="BL86" s="40">
        <f t="shared" si="106"/>
        <v>0</v>
      </c>
      <c r="BM86" s="40">
        <f t="shared" si="107"/>
        <v>0</v>
      </c>
      <c r="BN86" s="40">
        <f t="shared" si="108"/>
        <v>0</v>
      </c>
      <c r="BP86">
        <v>74</v>
      </c>
      <c r="BQ86">
        <f t="shared" si="67"/>
        <v>2</v>
      </c>
      <c r="BR86" s="40">
        <f t="shared" si="109"/>
        <v>0</v>
      </c>
      <c r="BS86" s="40">
        <f t="shared" si="110"/>
        <v>0</v>
      </c>
      <c r="BT86" s="40">
        <f t="shared" si="111"/>
        <v>0</v>
      </c>
      <c r="BU86" s="40">
        <f t="shared" si="112"/>
        <v>0</v>
      </c>
      <c r="BV86" s="40">
        <f t="shared" si="113"/>
        <v>0</v>
      </c>
    </row>
    <row r="87" spans="1:74" x14ac:dyDescent="0.25">
      <c r="A87" s="57">
        <f t="shared" si="57"/>
        <v>1007985.9451287689</v>
      </c>
      <c r="B87" s="57">
        <f t="shared" si="58"/>
        <v>1007985.9451287689</v>
      </c>
      <c r="C87">
        <f t="shared" ca="1" si="68"/>
        <v>2035.75</v>
      </c>
      <c r="D87">
        <v>75</v>
      </c>
      <c r="E87">
        <f t="shared" si="59"/>
        <v>2</v>
      </c>
      <c r="F87" s="40">
        <f t="shared" si="69"/>
        <v>0</v>
      </c>
      <c r="G87" s="40">
        <f t="shared" si="70"/>
        <v>0</v>
      </c>
      <c r="H87" s="40">
        <f t="shared" si="71"/>
        <v>0</v>
      </c>
      <c r="I87" s="40">
        <f t="shared" si="72"/>
        <v>0</v>
      </c>
      <c r="J87" s="40">
        <f t="shared" si="73"/>
        <v>0</v>
      </c>
      <c r="L87">
        <v>75</v>
      </c>
      <c r="M87">
        <f t="shared" si="60"/>
        <v>0</v>
      </c>
      <c r="N87" s="40">
        <f t="shared" si="74"/>
        <v>13262.009379941015</v>
      </c>
      <c r="O87" s="40">
        <f t="shared" si="75"/>
        <v>5439.723609638595</v>
      </c>
      <c r="P87" s="40">
        <f t="shared" si="76"/>
        <v>18701.73298957961</v>
      </c>
      <c r="Q87" s="40">
        <f t="shared" si="77"/>
        <v>16906.624198398873</v>
      </c>
      <c r="R87" s="40">
        <f t="shared" si="78"/>
        <v>712034.47190520493</v>
      </c>
      <c r="T87">
        <v>75</v>
      </c>
      <c r="U87">
        <f t="shared" si="61"/>
        <v>0</v>
      </c>
      <c r="V87" s="40">
        <f t="shared" si="79"/>
        <v>5851.6436941428237</v>
      </c>
      <c r="W87" s="40">
        <f t="shared" si="80"/>
        <v>1509.0155845885342</v>
      </c>
      <c r="X87" s="40">
        <f t="shared" si="81"/>
        <v>7360.6592787313575</v>
      </c>
      <c r="Y87" s="40">
        <f t="shared" si="82"/>
        <v>6862.6841358171414</v>
      </c>
      <c r="Z87" s="40">
        <f t="shared" si="83"/>
        <v>295951.47322356404</v>
      </c>
      <c r="AB87">
        <v>75</v>
      </c>
      <c r="AC87">
        <f t="shared" si="62"/>
        <v>2</v>
      </c>
      <c r="AD87" s="40">
        <f t="shared" si="84"/>
        <v>0</v>
      </c>
      <c r="AE87" s="40">
        <f t="shared" si="85"/>
        <v>-1.5916157281026246E-13</v>
      </c>
      <c r="AF87" s="40">
        <f t="shared" si="86"/>
        <v>0</v>
      </c>
      <c r="AG87" s="40">
        <f t="shared" si="87"/>
        <v>5.2523319027386615E-14</v>
      </c>
      <c r="AH87" s="40">
        <f t="shared" si="88"/>
        <v>-1.2732925824820995E-11</v>
      </c>
      <c r="AJ87">
        <v>75</v>
      </c>
      <c r="AK87">
        <f t="shared" si="63"/>
        <v>2</v>
      </c>
      <c r="AL87" s="40">
        <f t="shared" si="89"/>
        <v>0</v>
      </c>
      <c r="AM87" s="40">
        <f t="shared" si="90"/>
        <v>0</v>
      </c>
      <c r="AN87" s="40">
        <f t="shared" si="91"/>
        <v>0</v>
      </c>
      <c r="AO87" s="40">
        <f t="shared" si="92"/>
        <v>0</v>
      </c>
      <c r="AP87" s="40">
        <f t="shared" si="93"/>
        <v>0</v>
      </c>
      <c r="AR87">
        <v>75</v>
      </c>
      <c r="AS87">
        <f t="shared" si="64"/>
        <v>2</v>
      </c>
      <c r="AT87" s="40">
        <f t="shared" si="94"/>
        <v>0</v>
      </c>
      <c r="AU87" s="40">
        <f t="shared" si="95"/>
        <v>0</v>
      </c>
      <c r="AV87" s="40">
        <f t="shared" si="96"/>
        <v>0</v>
      </c>
      <c r="AW87" s="40">
        <f t="shared" si="97"/>
        <v>0</v>
      </c>
      <c r="AX87" s="40">
        <f t="shared" si="98"/>
        <v>0</v>
      </c>
      <c r="AZ87">
        <v>75</v>
      </c>
      <c r="BA87">
        <f t="shared" si="65"/>
        <v>2</v>
      </c>
      <c r="BB87" s="40">
        <f t="shared" si="99"/>
        <v>0</v>
      </c>
      <c r="BC87" s="40">
        <f t="shared" si="100"/>
        <v>0</v>
      </c>
      <c r="BD87" s="40">
        <f t="shared" si="101"/>
        <v>0</v>
      </c>
      <c r="BE87" s="40">
        <f t="shared" si="102"/>
        <v>0</v>
      </c>
      <c r="BF87" s="40">
        <f t="shared" si="103"/>
        <v>0</v>
      </c>
      <c r="BH87">
        <v>75</v>
      </c>
      <c r="BI87">
        <f t="shared" si="66"/>
        <v>2</v>
      </c>
      <c r="BJ87" s="40">
        <f t="shared" si="104"/>
        <v>0</v>
      </c>
      <c r="BK87" s="40">
        <f t="shared" si="105"/>
        <v>0</v>
      </c>
      <c r="BL87" s="40">
        <f t="shared" si="106"/>
        <v>0</v>
      </c>
      <c r="BM87" s="40">
        <f t="shared" si="107"/>
        <v>0</v>
      </c>
      <c r="BN87" s="40">
        <f t="shared" si="108"/>
        <v>0</v>
      </c>
      <c r="BP87">
        <v>75</v>
      </c>
      <c r="BQ87">
        <f t="shared" si="67"/>
        <v>2</v>
      </c>
      <c r="BR87" s="40">
        <f t="shared" si="109"/>
        <v>0</v>
      </c>
      <c r="BS87" s="40">
        <f t="shared" si="110"/>
        <v>0</v>
      </c>
      <c r="BT87" s="40">
        <f t="shared" si="111"/>
        <v>0</v>
      </c>
      <c r="BU87" s="40">
        <f t="shared" si="112"/>
        <v>0</v>
      </c>
      <c r="BV87" s="40">
        <f t="shared" si="113"/>
        <v>0</v>
      </c>
    </row>
    <row r="88" spans="1:74" x14ac:dyDescent="0.25">
      <c r="A88" s="57">
        <f t="shared" si="57"/>
        <v>988743.56876586494</v>
      </c>
      <c r="B88" s="57">
        <f t="shared" si="58"/>
        <v>988743.56876586494</v>
      </c>
      <c r="C88">
        <f t="shared" ca="1" si="68"/>
        <v>2036</v>
      </c>
      <c r="D88">
        <v>76</v>
      </c>
      <c r="E88">
        <f t="shared" si="59"/>
        <v>2</v>
      </c>
      <c r="F88" s="40">
        <f t="shared" si="69"/>
        <v>0</v>
      </c>
      <c r="G88" s="40">
        <f t="shared" si="70"/>
        <v>0</v>
      </c>
      <c r="H88" s="40">
        <f t="shared" si="71"/>
        <v>0</v>
      </c>
      <c r="I88" s="40">
        <f t="shared" si="72"/>
        <v>0</v>
      </c>
      <c r="J88" s="40">
        <f t="shared" si="73"/>
        <v>0</v>
      </c>
      <c r="L88">
        <v>76</v>
      </c>
      <c r="M88">
        <f t="shared" si="60"/>
        <v>0</v>
      </c>
      <c r="N88" s="40">
        <f t="shared" si="74"/>
        <v>13361.474450290574</v>
      </c>
      <c r="O88" s="40">
        <f t="shared" si="75"/>
        <v>5340.2585392890369</v>
      </c>
      <c r="P88" s="40">
        <f t="shared" si="76"/>
        <v>18701.73298957961</v>
      </c>
      <c r="Q88" s="40">
        <f t="shared" si="77"/>
        <v>16939.447671614227</v>
      </c>
      <c r="R88" s="40">
        <f t="shared" si="78"/>
        <v>698672.99745491438</v>
      </c>
      <c r="T88">
        <v>76</v>
      </c>
      <c r="U88">
        <f t="shared" si="61"/>
        <v>0</v>
      </c>
      <c r="V88" s="40">
        <f t="shared" si="79"/>
        <v>5880.9019126135372</v>
      </c>
      <c r="W88" s="40">
        <f t="shared" si="80"/>
        <v>1479.7573661178203</v>
      </c>
      <c r="X88" s="40">
        <f t="shared" si="81"/>
        <v>7360.6592787313575</v>
      </c>
      <c r="Y88" s="40">
        <f t="shared" si="82"/>
        <v>6872.339347912477</v>
      </c>
      <c r="Z88" s="40">
        <f t="shared" si="83"/>
        <v>290070.5713109505</v>
      </c>
      <c r="AB88">
        <v>76</v>
      </c>
      <c r="AC88">
        <f t="shared" si="62"/>
        <v>2</v>
      </c>
      <c r="AD88" s="40">
        <f t="shared" si="84"/>
        <v>0</v>
      </c>
      <c r="AE88" s="40">
        <f t="shared" si="85"/>
        <v>-1.5916157281026246E-13</v>
      </c>
      <c r="AF88" s="40">
        <f t="shared" si="86"/>
        <v>0</v>
      </c>
      <c r="AG88" s="40">
        <f t="shared" si="87"/>
        <v>5.2523319027386615E-14</v>
      </c>
      <c r="AH88" s="40">
        <f t="shared" si="88"/>
        <v>-1.2732925824820995E-11</v>
      </c>
      <c r="AJ88">
        <v>76</v>
      </c>
      <c r="AK88">
        <f t="shared" si="63"/>
        <v>2</v>
      </c>
      <c r="AL88" s="40">
        <f t="shared" si="89"/>
        <v>0</v>
      </c>
      <c r="AM88" s="40">
        <f t="shared" si="90"/>
        <v>0</v>
      </c>
      <c r="AN88" s="40">
        <f t="shared" si="91"/>
        <v>0</v>
      </c>
      <c r="AO88" s="40">
        <f t="shared" si="92"/>
        <v>0</v>
      </c>
      <c r="AP88" s="40">
        <f t="shared" si="93"/>
        <v>0</v>
      </c>
      <c r="AR88">
        <v>76</v>
      </c>
      <c r="AS88">
        <f t="shared" si="64"/>
        <v>2</v>
      </c>
      <c r="AT88" s="40">
        <f t="shared" si="94"/>
        <v>0</v>
      </c>
      <c r="AU88" s="40">
        <f t="shared" si="95"/>
        <v>0</v>
      </c>
      <c r="AV88" s="40">
        <f t="shared" si="96"/>
        <v>0</v>
      </c>
      <c r="AW88" s="40">
        <f t="shared" si="97"/>
        <v>0</v>
      </c>
      <c r="AX88" s="40">
        <f t="shared" si="98"/>
        <v>0</v>
      </c>
      <c r="AZ88">
        <v>76</v>
      </c>
      <c r="BA88">
        <f t="shared" si="65"/>
        <v>2</v>
      </c>
      <c r="BB88" s="40">
        <f t="shared" si="99"/>
        <v>0</v>
      </c>
      <c r="BC88" s="40">
        <f t="shared" si="100"/>
        <v>0</v>
      </c>
      <c r="BD88" s="40">
        <f t="shared" si="101"/>
        <v>0</v>
      </c>
      <c r="BE88" s="40">
        <f t="shared" si="102"/>
        <v>0</v>
      </c>
      <c r="BF88" s="40">
        <f t="shared" si="103"/>
        <v>0</v>
      </c>
      <c r="BH88">
        <v>76</v>
      </c>
      <c r="BI88">
        <f t="shared" si="66"/>
        <v>2</v>
      </c>
      <c r="BJ88" s="40">
        <f t="shared" si="104"/>
        <v>0</v>
      </c>
      <c r="BK88" s="40">
        <f t="shared" si="105"/>
        <v>0</v>
      </c>
      <c r="BL88" s="40">
        <f t="shared" si="106"/>
        <v>0</v>
      </c>
      <c r="BM88" s="40">
        <f t="shared" si="107"/>
        <v>0</v>
      </c>
      <c r="BN88" s="40">
        <f t="shared" si="108"/>
        <v>0</v>
      </c>
      <c r="BP88">
        <v>76</v>
      </c>
      <c r="BQ88">
        <f t="shared" si="67"/>
        <v>2</v>
      </c>
      <c r="BR88" s="40">
        <f t="shared" si="109"/>
        <v>0</v>
      </c>
      <c r="BS88" s="40">
        <f t="shared" si="110"/>
        <v>0</v>
      </c>
      <c r="BT88" s="40">
        <f t="shared" si="111"/>
        <v>0</v>
      </c>
      <c r="BU88" s="40">
        <f t="shared" si="112"/>
        <v>0</v>
      </c>
      <c r="BV88" s="40">
        <f t="shared" si="113"/>
        <v>0</v>
      </c>
    </row>
    <row r="89" spans="1:74" x14ac:dyDescent="0.25">
      <c r="A89" s="57">
        <f t="shared" si="57"/>
        <v>969371.57683502056</v>
      </c>
      <c r="B89" s="57">
        <f t="shared" si="58"/>
        <v>969371.57683502056</v>
      </c>
      <c r="C89">
        <f t="shared" ca="1" si="68"/>
        <v>2036.25</v>
      </c>
      <c r="D89">
        <v>77</v>
      </c>
      <c r="E89">
        <f t="shared" si="59"/>
        <v>2</v>
      </c>
      <c r="F89" s="40">
        <f t="shared" si="69"/>
        <v>0</v>
      </c>
      <c r="G89" s="40">
        <f t="shared" si="70"/>
        <v>0</v>
      </c>
      <c r="H89" s="40">
        <f t="shared" si="71"/>
        <v>0</v>
      </c>
      <c r="I89" s="40">
        <f t="shared" si="72"/>
        <v>0</v>
      </c>
      <c r="J89" s="40">
        <f t="shared" si="73"/>
        <v>0</v>
      </c>
      <c r="L89">
        <v>77</v>
      </c>
      <c r="M89">
        <f t="shared" si="60"/>
        <v>0</v>
      </c>
      <c r="N89" s="40">
        <f t="shared" si="74"/>
        <v>13461.685508667753</v>
      </c>
      <c r="O89" s="40">
        <f t="shared" si="75"/>
        <v>5240.0474809118577</v>
      </c>
      <c r="P89" s="40">
        <f t="shared" si="76"/>
        <v>18701.73298957961</v>
      </c>
      <c r="Q89" s="40">
        <f t="shared" si="77"/>
        <v>16972.517320878698</v>
      </c>
      <c r="R89" s="40">
        <f t="shared" si="78"/>
        <v>685211.31194624666</v>
      </c>
      <c r="T89">
        <v>77</v>
      </c>
      <c r="U89">
        <f t="shared" si="61"/>
        <v>0</v>
      </c>
      <c r="V89" s="40">
        <f t="shared" si="79"/>
        <v>5910.3064221766053</v>
      </c>
      <c r="W89" s="40">
        <f t="shared" si="80"/>
        <v>1450.3528565547526</v>
      </c>
      <c r="X89" s="40">
        <f t="shared" si="81"/>
        <v>7360.6592787313575</v>
      </c>
      <c r="Y89" s="40">
        <f t="shared" si="82"/>
        <v>6882.042836068289</v>
      </c>
      <c r="Z89" s="40">
        <f t="shared" si="83"/>
        <v>284160.26488877391</v>
      </c>
      <c r="AB89">
        <v>77</v>
      </c>
      <c r="AC89">
        <f t="shared" si="62"/>
        <v>2</v>
      </c>
      <c r="AD89" s="40">
        <f t="shared" si="84"/>
        <v>0</v>
      </c>
      <c r="AE89" s="40">
        <f t="shared" si="85"/>
        <v>-1.5916157281026246E-13</v>
      </c>
      <c r="AF89" s="40">
        <f t="shared" si="86"/>
        <v>0</v>
      </c>
      <c r="AG89" s="40">
        <f t="shared" si="87"/>
        <v>5.2523319027386615E-14</v>
      </c>
      <c r="AH89" s="40">
        <f t="shared" si="88"/>
        <v>-1.2732925824820995E-11</v>
      </c>
      <c r="AJ89">
        <v>77</v>
      </c>
      <c r="AK89">
        <f t="shared" si="63"/>
        <v>2</v>
      </c>
      <c r="AL89" s="40">
        <f t="shared" si="89"/>
        <v>0</v>
      </c>
      <c r="AM89" s="40">
        <f t="shared" si="90"/>
        <v>0</v>
      </c>
      <c r="AN89" s="40">
        <f t="shared" si="91"/>
        <v>0</v>
      </c>
      <c r="AO89" s="40">
        <f t="shared" si="92"/>
        <v>0</v>
      </c>
      <c r="AP89" s="40">
        <f t="shared" si="93"/>
        <v>0</v>
      </c>
      <c r="AR89">
        <v>77</v>
      </c>
      <c r="AS89">
        <f t="shared" si="64"/>
        <v>2</v>
      </c>
      <c r="AT89" s="40">
        <f t="shared" si="94"/>
        <v>0</v>
      </c>
      <c r="AU89" s="40">
        <f t="shared" si="95"/>
        <v>0</v>
      </c>
      <c r="AV89" s="40">
        <f t="shared" si="96"/>
        <v>0</v>
      </c>
      <c r="AW89" s="40">
        <f t="shared" si="97"/>
        <v>0</v>
      </c>
      <c r="AX89" s="40">
        <f t="shared" si="98"/>
        <v>0</v>
      </c>
      <c r="AZ89">
        <v>77</v>
      </c>
      <c r="BA89">
        <f t="shared" si="65"/>
        <v>2</v>
      </c>
      <c r="BB89" s="40">
        <f t="shared" si="99"/>
        <v>0</v>
      </c>
      <c r="BC89" s="40">
        <f t="shared" si="100"/>
        <v>0</v>
      </c>
      <c r="BD89" s="40">
        <f t="shared" si="101"/>
        <v>0</v>
      </c>
      <c r="BE89" s="40">
        <f t="shared" si="102"/>
        <v>0</v>
      </c>
      <c r="BF89" s="40">
        <f t="shared" si="103"/>
        <v>0</v>
      </c>
      <c r="BH89">
        <v>77</v>
      </c>
      <c r="BI89">
        <f t="shared" si="66"/>
        <v>2</v>
      </c>
      <c r="BJ89" s="40">
        <f t="shared" si="104"/>
        <v>0</v>
      </c>
      <c r="BK89" s="40">
        <f t="shared" si="105"/>
        <v>0</v>
      </c>
      <c r="BL89" s="40">
        <f t="shared" si="106"/>
        <v>0</v>
      </c>
      <c r="BM89" s="40">
        <f t="shared" si="107"/>
        <v>0</v>
      </c>
      <c r="BN89" s="40">
        <f t="shared" si="108"/>
        <v>0</v>
      </c>
      <c r="BP89">
        <v>77</v>
      </c>
      <c r="BQ89">
        <f t="shared" si="67"/>
        <v>2</v>
      </c>
      <c r="BR89" s="40">
        <f t="shared" si="109"/>
        <v>0</v>
      </c>
      <c r="BS89" s="40">
        <f t="shared" si="110"/>
        <v>0</v>
      </c>
      <c r="BT89" s="40">
        <f t="shared" si="111"/>
        <v>0</v>
      </c>
      <c r="BU89" s="40">
        <f t="shared" si="112"/>
        <v>0</v>
      </c>
      <c r="BV89" s="40">
        <f t="shared" si="113"/>
        <v>0</v>
      </c>
    </row>
    <row r="90" spans="1:74" x14ac:dyDescent="0.25">
      <c r="A90" s="57">
        <f t="shared" si="57"/>
        <v>949869.07073075022</v>
      </c>
      <c r="B90" s="57">
        <f t="shared" si="58"/>
        <v>949869.07073075022</v>
      </c>
      <c r="C90">
        <f t="shared" ca="1" si="68"/>
        <v>2036.5</v>
      </c>
      <c r="D90">
        <v>78</v>
      </c>
      <c r="E90">
        <f t="shared" si="59"/>
        <v>2</v>
      </c>
      <c r="F90" s="40">
        <f t="shared" si="69"/>
        <v>0</v>
      </c>
      <c r="G90" s="40">
        <f t="shared" si="70"/>
        <v>0</v>
      </c>
      <c r="H90" s="40">
        <f t="shared" si="71"/>
        <v>0</v>
      </c>
      <c r="I90" s="40">
        <f t="shared" si="72"/>
        <v>0</v>
      </c>
      <c r="J90" s="40">
        <f t="shared" si="73"/>
        <v>0</v>
      </c>
      <c r="L90">
        <v>78</v>
      </c>
      <c r="M90">
        <f t="shared" si="60"/>
        <v>0</v>
      </c>
      <c r="N90" s="40">
        <f t="shared" si="74"/>
        <v>13562.648149982761</v>
      </c>
      <c r="O90" s="40">
        <f t="shared" si="75"/>
        <v>5139.0848395968496</v>
      </c>
      <c r="P90" s="40">
        <f t="shared" si="76"/>
        <v>18701.73298957961</v>
      </c>
      <c r="Q90" s="40">
        <f t="shared" si="77"/>
        <v>17005.834992512649</v>
      </c>
      <c r="R90" s="40">
        <f t="shared" si="78"/>
        <v>671648.66379626386</v>
      </c>
      <c r="T90">
        <v>78</v>
      </c>
      <c r="U90">
        <f t="shared" si="61"/>
        <v>0</v>
      </c>
      <c r="V90" s="40">
        <f t="shared" si="79"/>
        <v>5939.8579542874877</v>
      </c>
      <c r="W90" s="40">
        <f t="shared" si="80"/>
        <v>1420.8013244438696</v>
      </c>
      <c r="X90" s="40">
        <f t="shared" si="81"/>
        <v>7360.6592787313575</v>
      </c>
      <c r="Y90" s="40">
        <f t="shared" si="82"/>
        <v>6891.7948416648806</v>
      </c>
      <c r="Z90" s="40">
        <f t="shared" si="83"/>
        <v>278220.40693448641</v>
      </c>
      <c r="AB90">
        <v>78</v>
      </c>
      <c r="AC90">
        <f t="shared" si="62"/>
        <v>2</v>
      </c>
      <c r="AD90" s="40">
        <f t="shared" si="84"/>
        <v>0</v>
      </c>
      <c r="AE90" s="40">
        <f t="shared" si="85"/>
        <v>-1.5916157281026246E-13</v>
      </c>
      <c r="AF90" s="40">
        <f t="shared" si="86"/>
        <v>0</v>
      </c>
      <c r="AG90" s="40">
        <f t="shared" si="87"/>
        <v>5.2523319027386615E-14</v>
      </c>
      <c r="AH90" s="40">
        <f t="shared" si="88"/>
        <v>-1.2732925824820995E-11</v>
      </c>
      <c r="AJ90">
        <v>78</v>
      </c>
      <c r="AK90">
        <f t="shared" si="63"/>
        <v>2</v>
      </c>
      <c r="AL90" s="40">
        <f t="shared" si="89"/>
        <v>0</v>
      </c>
      <c r="AM90" s="40">
        <f t="shared" si="90"/>
        <v>0</v>
      </c>
      <c r="AN90" s="40">
        <f t="shared" si="91"/>
        <v>0</v>
      </c>
      <c r="AO90" s="40">
        <f t="shared" si="92"/>
        <v>0</v>
      </c>
      <c r="AP90" s="40">
        <f t="shared" si="93"/>
        <v>0</v>
      </c>
      <c r="AR90">
        <v>78</v>
      </c>
      <c r="AS90">
        <f t="shared" si="64"/>
        <v>2</v>
      </c>
      <c r="AT90" s="40">
        <f t="shared" si="94"/>
        <v>0</v>
      </c>
      <c r="AU90" s="40">
        <f t="shared" si="95"/>
        <v>0</v>
      </c>
      <c r="AV90" s="40">
        <f t="shared" si="96"/>
        <v>0</v>
      </c>
      <c r="AW90" s="40">
        <f t="shared" si="97"/>
        <v>0</v>
      </c>
      <c r="AX90" s="40">
        <f t="shared" si="98"/>
        <v>0</v>
      </c>
      <c r="AZ90">
        <v>78</v>
      </c>
      <c r="BA90">
        <f t="shared" si="65"/>
        <v>2</v>
      </c>
      <c r="BB90" s="40">
        <f t="shared" si="99"/>
        <v>0</v>
      </c>
      <c r="BC90" s="40">
        <f t="shared" si="100"/>
        <v>0</v>
      </c>
      <c r="BD90" s="40">
        <f t="shared" si="101"/>
        <v>0</v>
      </c>
      <c r="BE90" s="40">
        <f t="shared" si="102"/>
        <v>0</v>
      </c>
      <c r="BF90" s="40">
        <f t="shared" si="103"/>
        <v>0</v>
      </c>
      <c r="BH90">
        <v>78</v>
      </c>
      <c r="BI90">
        <f t="shared" si="66"/>
        <v>2</v>
      </c>
      <c r="BJ90" s="40">
        <f t="shared" si="104"/>
        <v>0</v>
      </c>
      <c r="BK90" s="40">
        <f t="shared" si="105"/>
        <v>0</v>
      </c>
      <c r="BL90" s="40">
        <f t="shared" si="106"/>
        <v>0</v>
      </c>
      <c r="BM90" s="40">
        <f t="shared" si="107"/>
        <v>0</v>
      </c>
      <c r="BN90" s="40">
        <f t="shared" si="108"/>
        <v>0</v>
      </c>
      <c r="BP90">
        <v>78</v>
      </c>
      <c r="BQ90">
        <f t="shared" si="67"/>
        <v>2</v>
      </c>
      <c r="BR90" s="40">
        <f t="shared" si="109"/>
        <v>0</v>
      </c>
      <c r="BS90" s="40">
        <f t="shared" si="110"/>
        <v>0</v>
      </c>
      <c r="BT90" s="40">
        <f t="shared" si="111"/>
        <v>0</v>
      </c>
      <c r="BU90" s="40">
        <f t="shared" si="112"/>
        <v>0</v>
      </c>
      <c r="BV90" s="40">
        <f t="shared" si="113"/>
        <v>0</v>
      </c>
    </row>
    <row r="91" spans="1:74" x14ac:dyDescent="0.25">
      <c r="A91" s="57">
        <f t="shared" si="57"/>
        <v>930235.14547558362</v>
      </c>
      <c r="B91" s="57">
        <f t="shared" si="58"/>
        <v>930235.14547558362</v>
      </c>
      <c r="C91">
        <f t="shared" ca="1" si="68"/>
        <v>2036.75</v>
      </c>
      <c r="D91">
        <v>79</v>
      </c>
      <c r="E91">
        <f t="shared" si="59"/>
        <v>2</v>
      </c>
      <c r="F91" s="40">
        <f t="shared" si="69"/>
        <v>0</v>
      </c>
      <c r="G91" s="40">
        <f t="shared" si="70"/>
        <v>0</v>
      </c>
      <c r="H91" s="40">
        <f t="shared" si="71"/>
        <v>0</v>
      </c>
      <c r="I91" s="40">
        <f t="shared" si="72"/>
        <v>0</v>
      </c>
      <c r="J91" s="40">
        <f t="shared" si="73"/>
        <v>0</v>
      </c>
      <c r="L91">
        <v>79</v>
      </c>
      <c r="M91">
        <f t="shared" si="60"/>
        <v>0</v>
      </c>
      <c r="N91" s="40">
        <f t="shared" si="74"/>
        <v>13664.368011107632</v>
      </c>
      <c r="O91" s="40">
        <f t="shared" si="75"/>
        <v>5037.3649784719792</v>
      </c>
      <c r="P91" s="40">
        <f t="shared" si="76"/>
        <v>18701.73298957961</v>
      </c>
      <c r="Q91" s="40">
        <f t="shared" si="77"/>
        <v>17039.402546683858</v>
      </c>
      <c r="R91" s="40">
        <f t="shared" si="78"/>
        <v>657984.2957851562</v>
      </c>
      <c r="T91">
        <v>79</v>
      </c>
      <c r="U91">
        <f t="shared" si="61"/>
        <v>0</v>
      </c>
      <c r="V91" s="40">
        <f t="shared" si="79"/>
        <v>5969.5572440589258</v>
      </c>
      <c r="W91" s="40">
        <f t="shared" si="80"/>
        <v>1391.1020346724322</v>
      </c>
      <c r="X91" s="40">
        <f t="shared" si="81"/>
        <v>7360.6592787313575</v>
      </c>
      <c r="Y91" s="40">
        <f t="shared" si="82"/>
        <v>6901.5956072894551</v>
      </c>
      <c r="Z91" s="40">
        <f t="shared" si="83"/>
        <v>272250.84969042748</v>
      </c>
      <c r="AB91">
        <v>79</v>
      </c>
      <c r="AC91">
        <f t="shared" si="62"/>
        <v>2</v>
      </c>
      <c r="AD91" s="40">
        <f t="shared" si="84"/>
        <v>0</v>
      </c>
      <c r="AE91" s="40">
        <f t="shared" si="85"/>
        <v>-1.5916157281026246E-13</v>
      </c>
      <c r="AF91" s="40">
        <f t="shared" si="86"/>
        <v>0</v>
      </c>
      <c r="AG91" s="40">
        <f t="shared" si="87"/>
        <v>5.2523319027386615E-14</v>
      </c>
      <c r="AH91" s="40">
        <f t="shared" si="88"/>
        <v>-1.2732925824820995E-11</v>
      </c>
      <c r="AJ91">
        <v>79</v>
      </c>
      <c r="AK91">
        <f t="shared" si="63"/>
        <v>2</v>
      </c>
      <c r="AL91" s="40">
        <f t="shared" si="89"/>
        <v>0</v>
      </c>
      <c r="AM91" s="40">
        <f t="shared" si="90"/>
        <v>0</v>
      </c>
      <c r="AN91" s="40">
        <f t="shared" si="91"/>
        <v>0</v>
      </c>
      <c r="AO91" s="40">
        <f t="shared" si="92"/>
        <v>0</v>
      </c>
      <c r="AP91" s="40">
        <f t="shared" si="93"/>
        <v>0</v>
      </c>
      <c r="AR91">
        <v>79</v>
      </c>
      <c r="AS91">
        <f t="shared" si="64"/>
        <v>2</v>
      </c>
      <c r="AT91" s="40">
        <f t="shared" si="94"/>
        <v>0</v>
      </c>
      <c r="AU91" s="40">
        <f t="shared" si="95"/>
        <v>0</v>
      </c>
      <c r="AV91" s="40">
        <f t="shared" si="96"/>
        <v>0</v>
      </c>
      <c r="AW91" s="40">
        <f t="shared" si="97"/>
        <v>0</v>
      </c>
      <c r="AX91" s="40">
        <f t="shared" si="98"/>
        <v>0</v>
      </c>
      <c r="AZ91">
        <v>79</v>
      </c>
      <c r="BA91">
        <f t="shared" si="65"/>
        <v>2</v>
      </c>
      <c r="BB91" s="40">
        <f t="shared" si="99"/>
        <v>0</v>
      </c>
      <c r="BC91" s="40">
        <f t="shared" si="100"/>
        <v>0</v>
      </c>
      <c r="BD91" s="40">
        <f t="shared" si="101"/>
        <v>0</v>
      </c>
      <c r="BE91" s="40">
        <f t="shared" si="102"/>
        <v>0</v>
      </c>
      <c r="BF91" s="40">
        <f t="shared" si="103"/>
        <v>0</v>
      </c>
      <c r="BH91">
        <v>79</v>
      </c>
      <c r="BI91">
        <f t="shared" si="66"/>
        <v>2</v>
      </c>
      <c r="BJ91" s="40">
        <f t="shared" si="104"/>
        <v>0</v>
      </c>
      <c r="BK91" s="40">
        <f t="shared" si="105"/>
        <v>0</v>
      </c>
      <c r="BL91" s="40">
        <f t="shared" si="106"/>
        <v>0</v>
      </c>
      <c r="BM91" s="40">
        <f t="shared" si="107"/>
        <v>0</v>
      </c>
      <c r="BN91" s="40">
        <f t="shared" si="108"/>
        <v>0</v>
      </c>
      <c r="BP91">
        <v>79</v>
      </c>
      <c r="BQ91">
        <f t="shared" si="67"/>
        <v>2</v>
      </c>
      <c r="BR91" s="40">
        <f t="shared" si="109"/>
        <v>0</v>
      </c>
      <c r="BS91" s="40">
        <f t="shared" si="110"/>
        <v>0</v>
      </c>
      <c r="BT91" s="40">
        <f t="shared" si="111"/>
        <v>0</v>
      </c>
      <c r="BU91" s="40">
        <f t="shared" si="112"/>
        <v>0</v>
      </c>
      <c r="BV91" s="40">
        <f t="shared" si="113"/>
        <v>0</v>
      </c>
    </row>
    <row r="92" spans="1:74" x14ac:dyDescent="0.25">
      <c r="A92" s="57">
        <f t="shared" si="57"/>
        <v>910468.88967411348</v>
      </c>
      <c r="B92" s="57">
        <f t="shared" si="58"/>
        <v>910468.88967411348</v>
      </c>
      <c r="C92">
        <f t="shared" ca="1" si="68"/>
        <v>2037</v>
      </c>
      <c r="D92">
        <v>80</v>
      </c>
      <c r="E92">
        <f t="shared" si="59"/>
        <v>2</v>
      </c>
      <c r="F92" s="40">
        <f t="shared" si="69"/>
        <v>0</v>
      </c>
      <c r="G92" s="40">
        <f t="shared" si="70"/>
        <v>0</v>
      </c>
      <c r="H92" s="40">
        <f t="shared" si="71"/>
        <v>0</v>
      </c>
      <c r="I92" s="40">
        <f t="shared" si="72"/>
        <v>0</v>
      </c>
      <c r="J92" s="40">
        <f t="shared" si="73"/>
        <v>0</v>
      </c>
      <c r="L92">
        <v>80</v>
      </c>
      <c r="M92">
        <f t="shared" si="60"/>
        <v>0</v>
      </c>
      <c r="N92" s="40">
        <f t="shared" si="74"/>
        <v>13766.850771190939</v>
      </c>
      <c r="O92" s="40">
        <f t="shared" si="75"/>
        <v>4934.8822183886714</v>
      </c>
      <c r="P92" s="40">
        <f t="shared" si="76"/>
        <v>18701.73298957961</v>
      </c>
      <c r="Q92" s="40">
        <f t="shared" si="77"/>
        <v>17073.221857511347</v>
      </c>
      <c r="R92" s="40">
        <f t="shared" si="78"/>
        <v>644217.44501396525</v>
      </c>
      <c r="T92">
        <v>80</v>
      </c>
      <c r="U92">
        <f t="shared" si="61"/>
        <v>0</v>
      </c>
      <c r="V92" s="40">
        <f t="shared" si="79"/>
        <v>5999.4050302792202</v>
      </c>
      <c r="W92" s="40">
        <f t="shared" si="80"/>
        <v>1361.2542484521375</v>
      </c>
      <c r="X92" s="40">
        <f t="shared" si="81"/>
        <v>7360.6592787313575</v>
      </c>
      <c r="Y92" s="40">
        <f t="shared" si="82"/>
        <v>6911.4453767421519</v>
      </c>
      <c r="Z92" s="40">
        <f t="shared" si="83"/>
        <v>266251.44466014823</v>
      </c>
      <c r="AB92">
        <v>80</v>
      </c>
      <c r="AC92">
        <f t="shared" si="62"/>
        <v>2</v>
      </c>
      <c r="AD92" s="40">
        <f t="shared" si="84"/>
        <v>0</v>
      </c>
      <c r="AE92" s="40">
        <f t="shared" si="85"/>
        <v>-1.5916157281026246E-13</v>
      </c>
      <c r="AF92" s="40">
        <f t="shared" si="86"/>
        <v>0</v>
      </c>
      <c r="AG92" s="40">
        <f t="shared" si="87"/>
        <v>5.2523319027386615E-14</v>
      </c>
      <c r="AH92" s="40">
        <f t="shared" si="88"/>
        <v>-1.2732925824820995E-11</v>
      </c>
      <c r="AJ92">
        <v>80</v>
      </c>
      <c r="AK92">
        <f t="shared" si="63"/>
        <v>2</v>
      </c>
      <c r="AL92" s="40">
        <f t="shared" si="89"/>
        <v>0</v>
      </c>
      <c r="AM92" s="40">
        <f t="shared" si="90"/>
        <v>0</v>
      </c>
      <c r="AN92" s="40">
        <f t="shared" si="91"/>
        <v>0</v>
      </c>
      <c r="AO92" s="40">
        <f t="shared" si="92"/>
        <v>0</v>
      </c>
      <c r="AP92" s="40">
        <f t="shared" si="93"/>
        <v>0</v>
      </c>
      <c r="AR92">
        <v>80</v>
      </c>
      <c r="AS92">
        <f t="shared" si="64"/>
        <v>2</v>
      </c>
      <c r="AT92" s="40">
        <f t="shared" si="94"/>
        <v>0</v>
      </c>
      <c r="AU92" s="40">
        <f t="shared" si="95"/>
        <v>0</v>
      </c>
      <c r="AV92" s="40">
        <f t="shared" si="96"/>
        <v>0</v>
      </c>
      <c r="AW92" s="40">
        <f t="shared" si="97"/>
        <v>0</v>
      </c>
      <c r="AX92" s="40">
        <f t="shared" si="98"/>
        <v>0</v>
      </c>
      <c r="AZ92">
        <v>80</v>
      </c>
      <c r="BA92">
        <f t="shared" si="65"/>
        <v>2</v>
      </c>
      <c r="BB92" s="40">
        <f t="shared" si="99"/>
        <v>0</v>
      </c>
      <c r="BC92" s="40">
        <f t="shared" si="100"/>
        <v>0</v>
      </c>
      <c r="BD92" s="40">
        <f t="shared" si="101"/>
        <v>0</v>
      </c>
      <c r="BE92" s="40">
        <f t="shared" si="102"/>
        <v>0</v>
      </c>
      <c r="BF92" s="40">
        <f t="shared" si="103"/>
        <v>0</v>
      </c>
      <c r="BH92">
        <v>80</v>
      </c>
      <c r="BI92">
        <f t="shared" si="66"/>
        <v>2</v>
      </c>
      <c r="BJ92" s="40">
        <f t="shared" si="104"/>
        <v>0</v>
      </c>
      <c r="BK92" s="40">
        <f t="shared" si="105"/>
        <v>0</v>
      </c>
      <c r="BL92" s="40">
        <f t="shared" si="106"/>
        <v>0</v>
      </c>
      <c r="BM92" s="40">
        <f t="shared" si="107"/>
        <v>0</v>
      </c>
      <c r="BN92" s="40">
        <f t="shared" si="108"/>
        <v>0</v>
      </c>
      <c r="BP92">
        <v>80</v>
      </c>
      <c r="BQ92">
        <f t="shared" si="67"/>
        <v>2</v>
      </c>
      <c r="BR92" s="40">
        <f t="shared" si="109"/>
        <v>0</v>
      </c>
      <c r="BS92" s="40">
        <f t="shared" si="110"/>
        <v>0</v>
      </c>
      <c r="BT92" s="40">
        <f t="shared" si="111"/>
        <v>0</v>
      </c>
      <c r="BU92" s="40">
        <f t="shared" si="112"/>
        <v>0</v>
      </c>
      <c r="BV92" s="40">
        <f t="shared" si="113"/>
        <v>0</v>
      </c>
    </row>
    <row r="93" spans="1:74" x14ac:dyDescent="0.25">
      <c r="A93" s="57">
        <f t="shared" si="57"/>
        <v>890569.38546670799</v>
      </c>
      <c r="B93" s="57">
        <f t="shared" si="58"/>
        <v>890569.38546670799</v>
      </c>
      <c r="C93">
        <f t="shared" ca="1" si="68"/>
        <v>2037.25</v>
      </c>
      <c r="D93">
        <v>81</v>
      </c>
      <c r="E93">
        <f t="shared" si="59"/>
        <v>2</v>
      </c>
      <c r="F93" s="40">
        <f t="shared" si="69"/>
        <v>0</v>
      </c>
      <c r="G93" s="40">
        <f t="shared" si="70"/>
        <v>0</v>
      </c>
      <c r="H93" s="40">
        <f t="shared" si="71"/>
        <v>0</v>
      </c>
      <c r="I93" s="40">
        <f t="shared" si="72"/>
        <v>0</v>
      </c>
      <c r="J93" s="40">
        <f t="shared" si="73"/>
        <v>0</v>
      </c>
      <c r="L93">
        <v>81</v>
      </c>
      <c r="M93">
        <f t="shared" si="60"/>
        <v>0</v>
      </c>
      <c r="N93" s="40">
        <f t="shared" si="74"/>
        <v>13870.102151974872</v>
      </c>
      <c r="O93" s="40">
        <f t="shared" si="75"/>
        <v>4831.6308376047391</v>
      </c>
      <c r="P93" s="40">
        <f t="shared" si="76"/>
        <v>18701.73298957961</v>
      </c>
      <c r="Q93" s="40">
        <f t="shared" si="77"/>
        <v>17107.294813170047</v>
      </c>
      <c r="R93" s="40">
        <f t="shared" si="78"/>
        <v>630347.34286199033</v>
      </c>
      <c r="T93">
        <v>81</v>
      </c>
      <c r="U93">
        <f t="shared" si="61"/>
        <v>0</v>
      </c>
      <c r="V93" s="40">
        <f t="shared" si="79"/>
        <v>6029.4020554306162</v>
      </c>
      <c r="W93" s="40">
        <f t="shared" si="80"/>
        <v>1331.2572233007411</v>
      </c>
      <c r="X93" s="40">
        <f t="shared" si="81"/>
        <v>7360.6592787313575</v>
      </c>
      <c r="Y93" s="40">
        <f t="shared" si="82"/>
        <v>6921.3443950421133</v>
      </c>
      <c r="Z93" s="40">
        <f t="shared" si="83"/>
        <v>260222.04260471763</v>
      </c>
      <c r="AB93">
        <v>81</v>
      </c>
      <c r="AC93">
        <f t="shared" si="62"/>
        <v>2</v>
      </c>
      <c r="AD93" s="40">
        <f t="shared" si="84"/>
        <v>0</v>
      </c>
      <c r="AE93" s="40">
        <f t="shared" si="85"/>
        <v>-1.5916157281026246E-13</v>
      </c>
      <c r="AF93" s="40">
        <f t="shared" si="86"/>
        <v>0</v>
      </c>
      <c r="AG93" s="40">
        <f t="shared" si="87"/>
        <v>5.2523319027386615E-14</v>
      </c>
      <c r="AH93" s="40">
        <f t="shared" si="88"/>
        <v>-1.2732925824820995E-11</v>
      </c>
      <c r="AJ93">
        <v>81</v>
      </c>
      <c r="AK93">
        <f t="shared" si="63"/>
        <v>2</v>
      </c>
      <c r="AL93" s="40">
        <f t="shared" si="89"/>
        <v>0</v>
      </c>
      <c r="AM93" s="40">
        <f t="shared" si="90"/>
        <v>0</v>
      </c>
      <c r="AN93" s="40">
        <f t="shared" si="91"/>
        <v>0</v>
      </c>
      <c r="AO93" s="40">
        <f t="shared" si="92"/>
        <v>0</v>
      </c>
      <c r="AP93" s="40">
        <f t="shared" si="93"/>
        <v>0</v>
      </c>
      <c r="AR93">
        <v>81</v>
      </c>
      <c r="AS93">
        <f t="shared" si="64"/>
        <v>2</v>
      </c>
      <c r="AT93" s="40">
        <f t="shared" si="94"/>
        <v>0</v>
      </c>
      <c r="AU93" s="40">
        <f t="shared" si="95"/>
        <v>0</v>
      </c>
      <c r="AV93" s="40">
        <f t="shared" si="96"/>
        <v>0</v>
      </c>
      <c r="AW93" s="40">
        <f t="shared" si="97"/>
        <v>0</v>
      </c>
      <c r="AX93" s="40">
        <f t="shared" si="98"/>
        <v>0</v>
      </c>
      <c r="AZ93">
        <v>81</v>
      </c>
      <c r="BA93">
        <f t="shared" si="65"/>
        <v>2</v>
      </c>
      <c r="BB93" s="40">
        <f t="shared" si="99"/>
        <v>0</v>
      </c>
      <c r="BC93" s="40">
        <f t="shared" si="100"/>
        <v>0</v>
      </c>
      <c r="BD93" s="40">
        <f t="shared" si="101"/>
        <v>0</v>
      </c>
      <c r="BE93" s="40">
        <f t="shared" si="102"/>
        <v>0</v>
      </c>
      <c r="BF93" s="40">
        <f t="shared" si="103"/>
        <v>0</v>
      </c>
      <c r="BH93">
        <v>81</v>
      </c>
      <c r="BI93">
        <f t="shared" si="66"/>
        <v>2</v>
      </c>
      <c r="BJ93" s="40">
        <f t="shared" si="104"/>
        <v>0</v>
      </c>
      <c r="BK93" s="40">
        <f t="shared" si="105"/>
        <v>0</v>
      </c>
      <c r="BL93" s="40">
        <f t="shared" si="106"/>
        <v>0</v>
      </c>
      <c r="BM93" s="40">
        <f t="shared" si="107"/>
        <v>0</v>
      </c>
      <c r="BN93" s="40">
        <f t="shared" si="108"/>
        <v>0</v>
      </c>
      <c r="BP93">
        <v>81</v>
      </c>
      <c r="BQ93">
        <f t="shared" si="67"/>
        <v>2</v>
      </c>
      <c r="BR93" s="40">
        <f t="shared" si="109"/>
        <v>0</v>
      </c>
      <c r="BS93" s="40">
        <f t="shared" si="110"/>
        <v>0</v>
      </c>
      <c r="BT93" s="40">
        <f t="shared" si="111"/>
        <v>0</v>
      </c>
      <c r="BU93" s="40">
        <f t="shared" si="112"/>
        <v>0</v>
      </c>
      <c r="BV93" s="40">
        <f t="shared" si="113"/>
        <v>0</v>
      </c>
    </row>
    <row r="94" spans="1:74" x14ac:dyDescent="0.25">
      <c r="A94" s="57">
        <f t="shared" si="57"/>
        <v>870535.7084828855</v>
      </c>
      <c r="B94" s="57">
        <f t="shared" si="58"/>
        <v>870535.7084828855</v>
      </c>
      <c r="C94">
        <f t="shared" ca="1" si="68"/>
        <v>2037.5</v>
      </c>
      <c r="D94">
        <v>82</v>
      </c>
      <c r="E94">
        <f t="shared" si="59"/>
        <v>2</v>
      </c>
      <c r="F94" s="40">
        <f t="shared" si="69"/>
        <v>0</v>
      </c>
      <c r="G94" s="40">
        <f t="shared" si="70"/>
        <v>0</v>
      </c>
      <c r="H94" s="40">
        <f t="shared" si="71"/>
        <v>0</v>
      </c>
      <c r="I94" s="40">
        <f t="shared" si="72"/>
        <v>0</v>
      </c>
      <c r="J94" s="40">
        <f t="shared" si="73"/>
        <v>0</v>
      </c>
      <c r="L94">
        <v>82</v>
      </c>
      <c r="M94">
        <f t="shared" si="60"/>
        <v>0</v>
      </c>
      <c r="N94" s="40">
        <f t="shared" si="74"/>
        <v>13974.127918114682</v>
      </c>
      <c r="O94" s="40">
        <f t="shared" si="75"/>
        <v>4727.6050714649273</v>
      </c>
      <c r="P94" s="40">
        <f t="shared" si="76"/>
        <v>18701.73298957961</v>
      </c>
      <c r="Q94" s="40">
        <f t="shared" si="77"/>
        <v>17141.623315996185</v>
      </c>
      <c r="R94" s="40">
        <f t="shared" si="78"/>
        <v>616373.21494387568</v>
      </c>
      <c r="T94">
        <v>82</v>
      </c>
      <c r="U94">
        <f t="shared" si="61"/>
        <v>0</v>
      </c>
      <c r="V94" s="40">
        <f t="shared" si="79"/>
        <v>6059.5490657077698</v>
      </c>
      <c r="W94" s="40">
        <f t="shared" si="80"/>
        <v>1301.1102130235881</v>
      </c>
      <c r="X94" s="40">
        <f t="shared" si="81"/>
        <v>7360.6592787313575</v>
      </c>
      <c r="Y94" s="40">
        <f t="shared" si="82"/>
        <v>6931.2929084335738</v>
      </c>
      <c r="Z94" s="40">
        <f t="shared" si="83"/>
        <v>254162.49353900985</v>
      </c>
      <c r="AB94">
        <v>82</v>
      </c>
      <c r="AC94">
        <f t="shared" si="62"/>
        <v>2</v>
      </c>
      <c r="AD94" s="40">
        <f t="shared" si="84"/>
        <v>0</v>
      </c>
      <c r="AE94" s="40">
        <f t="shared" si="85"/>
        <v>-1.5916157281026246E-13</v>
      </c>
      <c r="AF94" s="40">
        <f t="shared" si="86"/>
        <v>0</v>
      </c>
      <c r="AG94" s="40">
        <f t="shared" si="87"/>
        <v>5.2523319027386615E-14</v>
      </c>
      <c r="AH94" s="40">
        <f t="shared" si="88"/>
        <v>-1.2732925824820995E-11</v>
      </c>
      <c r="AJ94">
        <v>82</v>
      </c>
      <c r="AK94">
        <f t="shared" si="63"/>
        <v>2</v>
      </c>
      <c r="AL94" s="40">
        <f t="shared" si="89"/>
        <v>0</v>
      </c>
      <c r="AM94" s="40">
        <f t="shared" si="90"/>
        <v>0</v>
      </c>
      <c r="AN94" s="40">
        <f t="shared" si="91"/>
        <v>0</v>
      </c>
      <c r="AO94" s="40">
        <f t="shared" si="92"/>
        <v>0</v>
      </c>
      <c r="AP94" s="40">
        <f t="shared" si="93"/>
        <v>0</v>
      </c>
      <c r="AR94">
        <v>82</v>
      </c>
      <c r="AS94">
        <f t="shared" si="64"/>
        <v>2</v>
      </c>
      <c r="AT94" s="40">
        <f t="shared" si="94"/>
        <v>0</v>
      </c>
      <c r="AU94" s="40">
        <f t="shared" si="95"/>
        <v>0</v>
      </c>
      <c r="AV94" s="40">
        <f t="shared" si="96"/>
        <v>0</v>
      </c>
      <c r="AW94" s="40">
        <f t="shared" si="97"/>
        <v>0</v>
      </c>
      <c r="AX94" s="40">
        <f t="shared" si="98"/>
        <v>0</v>
      </c>
      <c r="AZ94">
        <v>82</v>
      </c>
      <c r="BA94">
        <f t="shared" si="65"/>
        <v>2</v>
      </c>
      <c r="BB94" s="40">
        <f t="shared" si="99"/>
        <v>0</v>
      </c>
      <c r="BC94" s="40">
        <f t="shared" si="100"/>
        <v>0</v>
      </c>
      <c r="BD94" s="40">
        <f t="shared" si="101"/>
        <v>0</v>
      </c>
      <c r="BE94" s="40">
        <f t="shared" si="102"/>
        <v>0</v>
      </c>
      <c r="BF94" s="40">
        <f t="shared" si="103"/>
        <v>0</v>
      </c>
      <c r="BH94">
        <v>82</v>
      </c>
      <c r="BI94">
        <f t="shared" si="66"/>
        <v>2</v>
      </c>
      <c r="BJ94" s="40">
        <f t="shared" si="104"/>
        <v>0</v>
      </c>
      <c r="BK94" s="40">
        <f t="shared" si="105"/>
        <v>0</v>
      </c>
      <c r="BL94" s="40">
        <f t="shared" si="106"/>
        <v>0</v>
      </c>
      <c r="BM94" s="40">
        <f t="shared" si="107"/>
        <v>0</v>
      </c>
      <c r="BN94" s="40">
        <f t="shared" si="108"/>
        <v>0</v>
      </c>
      <c r="BP94">
        <v>82</v>
      </c>
      <c r="BQ94">
        <f t="shared" si="67"/>
        <v>2</v>
      </c>
      <c r="BR94" s="40">
        <f t="shared" si="109"/>
        <v>0</v>
      </c>
      <c r="BS94" s="40">
        <f t="shared" si="110"/>
        <v>0</v>
      </c>
      <c r="BT94" s="40">
        <f t="shared" si="111"/>
        <v>0</v>
      </c>
      <c r="BU94" s="40">
        <f t="shared" si="112"/>
        <v>0</v>
      </c>
      <c r="BV94" s="40">
        <f t="shared" si="113"/>
        <v>0</v>
      </c>
    </row>
    <row r="95" spans="1:74" x14ac:dyDescent="0.25">
      <c r="A95" s="57">
        <f t="shared" si="57"/>
        <v>850366.92779434868</v>
      </c>
      <c r="B95" s="57">
        <f t="shared" si="58"/>
        <v>850366.92779434868</v>
      </c>
      <c r="C95">
        <f t="shared" ca="1" si="68"/>
        <v>2037.75</v>
      </c>
      <c r="D95">
        <v>83</v>
      </c>
      <c r="E95">
        <f t="shared" si="59"/>
        <v>2</v>
      </c>
      <c r="F95" s="40">
        <f t="shared" si="69"/>
        <v>0</v>
      </c>
      <c r="G95" s="40">
        <f t="shared" si="70"/>
        <v>0</v>
      </c>
      <c r="H95" s="40">
        <f t="shared" si="71"/>
        <v>0</v>
      </c>
      <c r="I95" s="40">
        <f t="shared" si="72"/>
        <v>0</v>
      </c>
      <c r="J95" s="40">
        <f t="shared" si="73"/>
        <v>0</v>
      </c>
      <c r="L95">
        <v>83</v>
      </c>
      <c r="M95">
        <f t="shared" si="60"/>
        <v>0</v>
      </c>
      <c r="N95" s="40">
        <f t="shared" si="74"/>
        <v>14078.933877500542</v>
      </c>
      <c r="O95" s="40">
        <f t="shared" si="75"/>
        <v>4622.7991120790675</v>
      </c>
      <c r="P95" s="40">
        <f t="shared" si="76"/>
        <v>18701.73298957961</v>
      </c>
      <c r="Q95" s="40">
        <f t="shared" si="77"/>
        <v>17176.209282593518</v>
      </c>
      <c r="R95" s="40">
        <f t="shared" si="78"/>
        <v>602294.28106637509</v>
      </c>
      <c r="T95">
        <v>83</v>
      </c>
      <c r="U95">
        <f t="shared" si="61"/>
        <v>0</v>
      </c>
      <c r="V95" s="40">
        <f t="shared" si="79"/>
        <v>6089.8468110363083</v>
      </c>
      <c r="W95" s="40">
        <f t="shared" si="80"/>
        <v>1270.8124676950492</v>
      </c>
      <c r="X95" s="40">
        <f t="shared" si="81"/>
        <v>7360.6592787313575</v>
      </c>
      <c r="Y95" s="40">
        <f t="shared" si="82"/>
        <v>6941.2911643919915</v>
      </c>
      <c r="Z95" s="40">
        <f t="shared" si="83"/>
        <v>248072.64672797354</v>
      </c>
      <c r="AB95">
        <v>83</v>
      </c>
      <c r="AC95">
        <f t="shared" si="62"/>
        <v>2</v>
      </c>
      <c r="AD95" s="40">
        <f t="shared" si="84"/>
        <v>0</v>
      </c>
      <c r="AE95" s="40">
        <f t="shared" si="85"/>
        <v>-1.5916157281026246E-13</v>
      </c>
      <c r="AF95" s="40">
        <f t="shared" si="86"/>
        <v>0</v>
      </c>
      <c r="AG95" s="40">
        <f t="shared" si="87"/>
        <v>5.2523319027386615E-14</v>
      </c>
      <c r="AH95" s="40">
        <f t="shared" si="88"/>
        <v>-1.2732925824820995E-11</v>
      </c>
      <c r="AJ95">
        <v>83</v>
      </c>
      <c r="AK95">
        <f t="shared" si="63"/>
        <v>2</v>
      </c>
      <c r="AL95" s="40">
        <f t="shared" si="89"/>
        <v>0</v>
      </c>
      <c r="AM95" s="40">
        <f t="shared" si="90"/>
        <v>0</v>
      </c>
      <c r="AN95" s="40">
        <f t="shared" si="91"/>
        <v>0</v>
      </c>
      <c r="AO95" s="40">
        <f t="shared" si="92"/>
        <v>0</v>
      </c>
      <c r="AP95" s="40">
        <f t="shared" si="93"/>
        <v>0</v>
      </c>
      <c r="AR95">
        <v>83</v>
      </c>
      <c r="AS95">
        <f t="shared" si="64"/>
        <v>2</v>
      </c>
      <c r="AT95" s="40">
        <f t="shared" si="94"/>
        <v>0</v>
      </c>
      <c r="AU95" s="40">
        <f t="shared" si="95"/>
        <v>0</v>
      </c>
      <c r="AV95" s="40">
        <f t="shared" si="96"/>
        <v>0</v>
      </c>
      <c r="AW95" s="40">
        <f t="shared" si="97"/>
        <v>0</v>
      </c>
      <c r="AX95" s="40">
        <f t="shared" si="98"/>
        <v>0</v>
      </c>
      <c r="AZ95">
        <v>83</v>
      </c>
      <c r="BA95">
        <f t="shared" si="65"/>
        <v>2</v>
      </c>
      <c r="BB95" s="40">
        <f t="shared" si="99"/>
        <v>0</v>
      </c>
      <c r="BC95" s="40">
        <f t="shared" si="100"/>
        <v>0</v>
      </c>
      <c r="BD95" s="40">
        <f t="shared" si="101"/>
        <v>0</v>
      </c>
      <c r="BE95" s="40">
        <f t="shared" si="102"/>
        <v>0</v>
      </c>
      <c r="BF95" s="40">
        <f t="shared" si="103"/>
        <v>0</v>
      </c>
      <c r="BH95">
        <v>83</v>
      </c>
      <c r="BI95">
        <f t="shared" si="66"/>
        <v>2</v>
      </c>
      <c r="BJ95" s="40">
        <f t="shared" si="104"/>
        <v>0</v>
      </c>
      <c r="BK95" s="40">
        <f t="shared" si="105"/>
        <v>0</v>
      </c>
      <c r="BL95" s="40">
        <f t="shared" si="106"/>
        <v>0</v>
      </c>
      <c r="BM95" s="40">
        <f t="shared" si="107"/>
        <v>0</v>
      </c>
      <c r="BN95" s="40">
        <f t="shared" si="108"/>
        <v>0</v>
      </c>
      <c r="BP95">
        <v>83</v>
      </c>
      <c r="BQ95">
        <f t="shared" si="67"/>
        <v>2</v>
      </c>
      <c r="BR95" s="40">
        <f t="shared" si="109"/>
        <v>0</v>
      </c>
      <c r="BS95" s="40">
        <f t="shared" si="110"/>
        <v>0</v>
      </c>
      <c r="BT95" s="40">
        <f t="shared" si="111"/>
        <v>0</v>
      </c>
      <c r="BU95" s="40">
        <f t="shared" si="112"/>
        <v>0</v>
      </c>
      <c r="BV95" s="40">
        <f t="shared" si="113"/>
        <v>0</v>
      </c>
    </row>
    <row r="96" spans="1:74" x14ac:dyDescent="0.25">
      <c r="A96" s="57">
        <f t="shared" si="57"/>
        <v>830062.10586767527</v>
      </c>
      <c r="B96" s="57">
        <f t="shared" si="58"/>
        <v>830062.10586767527</v>
      </c>
      <c r="C96">
        <f t="shared" ca="1" si="68"/>
        <v>2038</v>
      </c>
      <c r="D96">
        <v>84</v>
      </c>
      <c r="E96">
        <f t="shared" si="59"/>
        <v>2</v>
      </c>
      <c r="F96" s="40">
        <f t="shared" si="69"/>
        <v>0</v>
      </c>
      <c r="G96" s="40">
        <f t="shared" si="70"/>
        <v>0</v>
      </c>
      <c r="H96" s="40">
        <f t="shared" si="71"/>
        <v>0</v>
      </c>
      <c r="I96" s="40">
        <f t="shared" si="72"/>
        <v>0</v>
      </c>
      <c r="J96" s="40">
        <f t="shared" si="73"/>
        <v>0</v>
      </c>
      <c r="L96">
        <v>84</v>
      </c>
      <c r="M96">
        <f t="shared" si="60"/>
        <v>0</v>
      </c>
      <c r="N96" s="40">
        <f t="shared" si="74"/>
        <v>14184.525881581798</v>
      </c>
      <c r="O96" s="40">
        <f t="shared" si="75"/>
        <v>4517.2071079978132</v>
      </c>
      <c r="P96" s="40">
        <f t="shared" si="76"/>
        <v>18701.73298957961</v>
      </c>
      <c r="Q96" s="40">
        <f t="shared" si="77"/>
        <v>17211.054643940333</v>
      </c>
      <c r="R96" s="40">
        <f t="shared" si="78"/>
        <v>588109.75518479326</v>
      </c>
      <c r="T96">
        <v>84</v>
      </c>
      <c r="U96">
        <f t="shared" si="61"/>
        <v>0</v>
      </c>
      <c r="V96" s="40">
        <f t="shared" si="79"/>
        <v>6120.2960450914898</v>
      </c>
      <c r="W96" s="40">
        <f t="shared" si="80"/>
        <v>1240.3632336398678</v>
      </c>
      <c r="X96" s="40">
        <f t="shared" si="81"/>
        <v>7360.6592787313575</v>
      </c>
      <c r="Y96" s="40">
        <f t="shared" si="82"/>
        <v>6951.3394116302015</v>
      </c>
      <c r="Z96" s="40">
        <f t="shared" si="83"/>
        <v>241952.35068288204</v>
      </c>
      <c r="AB96">
        <v>84</v>
      </c>
      <c r="AC96">
        <f t="shared" si="62"/>
        <v>2</v>
      </c>
      <c r="AD96" s="40">
        <f t="shared" si="84"/>
        <v>0</v>
      </c>
      <c r="AE96" s="40">
        <f t="shared" si="85"/>
        <v>-1.5916157281026246E-13</v>
      </c>
      <c r="AF96" s="40">
        <f t="shared" si="86"/>
        <v>0</v>
      </c>
      <c r="AG96" s="40">
        <f t="shared" si="87"/>
        <v>5.2523319027386615E-14</v>
      </c>
      <c r="AH96" s="40">
        <f t="shared" si="88"/>
        <v>-1.2732925824820995E-11</v>
      </c>
      <c r="AJ96">
        <v>84</v>
      </c>
      <c r="AK96">
        <f t="shared" si="63"/>
        <v>2</v>
      </c>
      <c r="AL96" s="40">
        <f t="shared" si="89"/>
        <v>0</v>
      </c>
      <c r="AM96" s="40">
        <f t="shared" si="90"/>
        <v>0</v>
      </c>
      <c r="AN96" s="40">
        <f t="shared" si="91"/>
        <v>0</v>
      </c>
      <c r="AO96" s="40">
        <f t="shared" si="92"/>
        <v>0</v>
      </c>
      <c r="AP96" s="40">
        <f t="shared" si="93"/>
        <v>0</v>
      </c>
      <c r="AR96">
        <v>84</v>
      </c>
      <c r="AS96">
        <f t="shared" si="64"/>
        <v>2</v>
      </c>
      <c r="AT96" s="40">
        <f t="shared" si="94"/>
        <v>0</v>
      </c>
      <c r="AU96" s="40">
        <f t="shared" si="95"/>
        <v>0</v>
      </c>
      <c r="AV96" s="40">
        <f t="shared" si="96"/>
        <v>0</v>
      </c>
      <c r="AW96" s="40">
        <f t="shared" si="97"/>
        <v>0</v>
      </c>
      <c r="AX96" s="40">
        <f t="shared" si="98"/>
        <v>0</v>
      </c>
      <c r="AZ96">
        <v>84</v>
      </c>
      <c r="BA96">
        <f t="shared" si="65"/>
        <v>2</v>
      </c>
      <c r="BB96" s="40">
        <f t="shared" si="99"/>
        <v>0</v>
      </c>
      <c r="BC96" s="40">
        <f t="shared" si="100"/>
        <v>0</v>
      </c>
      <c r="BD96" s="40">
        <f t="shared" si="101"/>
        <v>0</v>
      </c>
      <c r="BE96" s="40">
        <f t="shared" si="102"/>
        <v>0</v>
      </c>
      <c r="BF96" s="40">
        <f t="shared" si="103"/>
        <v>0</v>
      </c>
      <c r="BH96">
        <v>84</v>
      </c>
      <c r="BI96">
        <f t="shared" si="66"/>
        <v>2</v>
      </c>
      <c r="BJ96" s="40">
        <f t="shared" si="104"/>
        <v>0</v>
      </c>
      <c r="BK96" s="40">
        <f t="shared" si="105"/>
        <v>0</v>
      </c>
      <c r="BL96" s="40">
        <f t="shared" si="106"/>
        <v>0</v>
      </c>
      <c r="BM96" s="40">
        <f t="shared" si="107"/>
        <v>0</v>
      </c>
      <c r="BN96" s="40">
        <f t="shared" si="108"/>
        <v>0</v>
      </c>
      <c r="BP96">
        <v>84</v>
      </c>
      <c r="BQ96">
        <f t="shared" si="67"/>
        <v>2</v>
      </c>
      <c r="BR96" s="40">
        <f t="shared" si="109"/>
        <v>0</v>
      </c>
      <c r="BS96" s="40">
        <f t="shared" si="110"/>
        <v>0</v>
      </c>
      <c r="BT96" s="40">
        <f t="shared" si="111"/>
        <v>0</v>
      </c>
      <c r="BU96" s="40">
        <f t="shared" si="112"/>
        <v>0</v>
      </c>
      <c r="BV96" s="40">
        <f t="shared" si="113"/>
        <v>0</v>
      </c>
    </row>
    <row r="97" spans="1:74" x14ac:dyDescent="0.25">
      <c r="A97" s="57">
        <f t="shared" si="57"/>
        <v>809620.29851666465</v>
      </c>
      <c r="B97" s="57">
        <f t="shared" si="58"/>
        <v>809620.29851666465</v>
      </c>
      <c r="C97">
        <f t="shared" ca="1" si="68"/>
        <v>2038.25</v>
      </c>
      <c r="D97">
        <v>85</v>
      </c>
      <c r="E97">
        <f t="shared" si="59"/>
        <v>2</v>
      </c>
      <c r="F97" s="40">
        <f t="shared" si="69"/>
        <v>0</v>
      </c>
      <c r="G97" s="40">
        <f t="shared" si="70"/>
        <v>0</v>
      </c>
      <c r="H97" s="40">
        <f t="shared" si="71"/>
        <v>0</v>
      </c>
      <c r="I97" s="40">
        <f t="shared" si="72"/>
        <v>0</v>
      </c>
      <c r="J97" s="40">
        <f t="shared" si="73"/>
        <v>0</v>
      </c>
      <c r="L97">
        <v>85</v>
      </c>
      <c r="M97">
        <f t="shared" si="60"/>
        <v>0</v>
      </c>
      <c r="N97" s="40">
        <f t="shared" si="74"/>
        <v>14290.90982569366</v>
      </c>
      <c r="O97" s="40">
        <f t="shared" si="75"/>
        <v>4410.8231638859497</v>
      </c>
      <c r="P97" s="40">
        <f t="shared" si="76"/>
        <v>18701.73298957961</v>
      </c>
      <c r="Q97" s="40">
        <f t="shared" si="77"/>
        <v>17246.161345497247</v>
      </c>
      <c r="R97" s="40">
        <f t="shared" si="78"/>
        <v>573818.84535909956</v>
      </c>
      <c r="T97">
        <v>85</v>
      </c>
      <c r="U97">
        <f t="shared" si="61"/>
        <v>0</v>
      </c>
      <c r="V97" s="40">
        <f t="shared" si="79"/>
        <v>6150.8975253169474</v>
      </c>
      <c r="W97" s="40">
        <f t="shared" si="80"/>
        <v>1209.7617534144101</v>
      </c>
      <c r="X97" s="40">
        <f t="shared" si="81"/>
        <v>7360.6592787313575</v>
      </c>
      <c r="Y97" s="40">
        <f t="shared" si="82"/>
        <v>6961.4379001046018</v>
      </c>
      <c r="Z97" s="40">
        <f t="shared" si="83"/>
        <v>235801.45315756509</v>
      </c>
      <c r="AB97">
        <v>85</v>
      </c>
      <c r="AC97">
        <f t="shared" si="62"/>
        <v>2</v>
      </c>
      <c r="AD97" s="40">
        <f t="shared" si="84"/>
        <v>0</v>
      </c>
      <c r="AE97" s="40">
        <f t="shared" si="85"/>
        <v>-1.5916157281026246E-13</v>
      </c>
      <c r="AF97" s="40">
        <f t="shared" si="86"/>
        <v>0</v>
      </c>
      <c r="AG97" s="40">
        <f t="shared" si="87"/>
        <v>5.2523319027386615E-14</v>
      </c>
      <c r="AH97" s="40">
        <f t="shared" si="88"/>
        <v>-1.2732925824820995E-11</v>
      </c>
      <c r="AJ97">
        <v>85</v>
      </c>
      <c r="AK97">
        <f t="shared" si="63"/>
        <v>2</v>
      </c>
      <c r="AL97" s="40">
        <f t="shared" si="89"/>
        <v>0</v>
      </c>
      <c r="AM97" s="40">
        <f t="shared" si="90"/>
        <v>0</v>
      </c>
      <c r="AN97" s="40">
        <f t="shared" si="91"/>
        <v>0</v>
      </c>
      <c r="AO97" s="40">
        <f t="shared" si="92"/>
        <v>0</v>
      </c>
      <c r="AP97" s="40">
        <f t="shared" si="93"/>
        <v>0</v>
      </c>
      <c r="AR97">
        <v>85</v>
      </c>
      <c r="AS97">
        <f t="shared" si="64"/>
        <v>2</v>
      </c>
      <c r="AT97" s="40">
        <f t="shared" si="94"/>
        <v>0</v>
      </c>
      <c r="AU97" s="40">
        <f t="shared" si="95"/>
        <v>0</v>
      </c>
      <c r="AV97" s="40">
        <f t="shared" si="96"/>
        <v>0</v>
      </c>
      <c r="AW97" s="40">
        <f t="shared" si="97"/>
        <v>0</v>
      </c>
      <c r="AX97" s="40">
        <f t="shared" si="98"/>
        <v>0</v>
      </c>
      <c r="AZ97">
        <v>85</v>
      </c>
      <c r="BA97">
        <f t="shared" si="65"/>
        <v>2</v>
      </c>
      <c r="BB97" s="40">
        <f t="shared" si="99"/>
        <v>0</v>
      </c>
      <c r="BC97" s="40">
        <f t="shared" si="100"/>
        <v>0</v>
      </c>
      <c r="BD97" s="40">
        <f t="shared" si="101"/>
        <v>0</v>
      </c>
      <c r="BE97" s="40">
        <f t="shared" si="102"/>
        <v>0</v>
      </c>
      <c r="BF97" s="40">
        <f t="shared" si="103"/>
        <v>0</v>
      </c>
      <c r="BH97">
        <v>85</v>
      </c>
      <c r="BI97">
        <f t="shared" si="66"/>
        <v>2</v>
      </c>
      <c r="BJ97" s="40">
        <f t="shared" si="104"/>
        <v>0</v>
      </c>
      <c r="BK97" s="40">
        <f t="shared" si="105"/>
        <v>0</v>
      </c>
      <c r="BL97" s="40">
        <f t="shared" si="106"/>
        <v>0</v>
      </c>
      <c r="BM97" s="40">
        <f t="shared" si="107"/>
        <v>0</v>
      </c>
      <c r="BN97" s="40">
        <f t="shared" si="108"/>
        <v>0</v>
      </c>
      <c r="BP97">
        <v>85</v>
      </c>
      <c r="BQ97">
        <f t="shared" si="67"/>
        <v>2</v>
      </c>
      <c r="BR97" s="40">
        <f t="shared" si="109"/>
        <v>0</v>
      </c>
      <c r="BS97" s="40">
        <f t="shared" si="110"/>
        <v>0</v>
      </c>
      <c r="BT97" s="40">
        <f t="shared" si="111"/>
        <v>0</v>
      </c>
      <c r="BU97" s="40">
        <f t="shared" si="112"/>
        <v>0</v>
      </c>
      <c r="BV97" s="40">
        <f t="shared" si="113"/>
        <v>0</v>
      </c>
    </row>
    <row r="98" spans="1:74" x14ac:dyDescent="0.25">
      <c r="A98" s="57">
        <f t="shared" si="57"/>
        <v>789040.5548543348</v>
      </c>
      <c r="B98" s="57">
        <f t="shared" si="58"/>
        <v>789040.5548543348</v>
      </c>
      <c r="C98">
        <f t="shared" ca="1" si="68"/>
        <v>2038.5</v>
      </c>
      <c r="D98">
        <v>86</v>
      </c>
      <c r="E98">
        <f t="shared" si="59"/>
        <v>2</v>
      </c>
      <c r="F98" s="40">
        <f t="shared" si="69"/>
        <v>0</v>
      </c>
      <c r="G98" s="40">
        <f t="shared" si="70"/>
        <v>0</v>
      </c>
      <c r="H98" s="40">
        <f t="shared" si="71"/>
        <v>0</v>
      </c>
      <c r="I98" s="40">
        <f t="shared" si="72"/>
        <v>0</v>
      </c>
      <c r="J98" s="40">
        <f t="shared" si="73"/>
        <v>0</v>
      </c>
      <c r="L98">
        <v>86</v>
      </c>
      <c r="M98">
        <f t="shared" si="60"/>
        <v>0</v>
      </c>
      <c r="N98" s="40">
        <f t="shared" si="74"/>
        <v>14398.091649386362</v>
      </c>
      <c r="O98" s="40">
        <f t="shared" si="75"/>
        <v>4303.6413401932468</v>
      </c>
      <c r="P98" s="40">
        <f t="shared" si="76"/>
        <v>18701.73298957961</v>
      </c>
      <c r="Q98" s="40">
        <f t="shared" si="77"/>
        <v>17281.531347315839</v>
      </c>
      <c r="R98" s="40">
        <f t="shared" si="78"/>
        <v>559420.75370971323</v>
      </c>
      <c r="T98">
        <v>86</v>
      </c>
      <c r="U98">
        <f t="shared" si="61"/>
        <v>0</v>
      </c>
      <c r="V98" s="40">
        <f t="shared" si="79"/>
        <v>6181.6520129435321</v>
      </c>
      <c r="W98" s="40">
        <f t="shared" si="80"/>
        <v>1179.0072657878254</v>
      </c>
      <c r="X98" s="40">
        <f t="shared" si="81"/>
        <v>7360.6592787313575</v>
      </c>
      <c r="Y98" s="40">
        <f t="shared" si="82"/>
        <v>6971.5868810213751</v>
      </c>
      <c r="Z98" s="40">
        <f t="shared" si="83"/>
        <v>229619.80114462157</v>
      </c>
      <c r="AB98">
        <v>86</v>
      </c>
      <c r="AC98">
        <f t="shared" si="62"/>
        <v>2</v>
      </c>
      <c r="AD98" s="40">
        <f t="shared" si="84"/>
        <v>0</v>
      </c>
      <c r="AE98" s="40">
        <f t="shared" si="85"/>
        <v>-1.5916157281026246E-13</v>
      </c>
      <c r="AF98" s="40">
        <f t="shared" si="86"/>
        <v>0</v>
      </c>
      <c r="AG98" s="40">
        <f t="shared" si="87"/>
        <v>5.2523319027386615E-14</v>
      </c>
      <c r="AH98" s="40">
        <f t="shared" si="88"/>
        <v>-1.2732925824820995E-11</v>
      </c>
      <c r="AJ98">
        <v>86</v>
      </c>
      <c r="AK98">
        <f t="shared" si="63"/>
        <v>2</v>
      </c>
      <c r="AL98" s="40">
        <f t="shared" si="89"/>
        <v>0</v>
      </c>
      <c r="AM98" s="40">
        <f t="shared" si="90"/>
        <v>0</v>
      </c>
      <c r="AN98" s="40">
        <f t="shared" si="91"/>
        <v>0</v>
      </c>
      <c r="AO98" s="40">
        <f t="shared" si="92"/>
        <v>0</v>
      </c>
      <c r="AP98" s="40">
        <f t="shared" si="93"/>
        <v>0</v>
      </c>
      <c r="AR98">
        <v>86</v>
      </c>
      <c r="AS98">
        <f t="shared" si="64"/>
        <v>2</v>
      </c>
      <c r="AT98" s="40">
        <f t="shared" si="94"/>
        <v>0</v>
      </c>
      <c r="AU98" s="40">
        <f t="shared" si="95"/>
        <v>0</v>
      </c>
      <c r="AV98" s="40">
        <f t="shared" si="96"/>
        <v>0</v>
      </c>
      <c r="AW98" s="40">
        <f t="shared" si="97"/>
        <v>0</v>
      </c>
      <c r="AX98" s="40">
        <f t="shared" si="98"/>
        <v>0</v>
      </c>
      <c r="AZ98">
        <v>86</v>
      </c>
      <c r="BA98">
        <f t="shared" si="65"/>
        <v>2</v>
      </c>
      <c r="BB98" s="40">
        <f t="shared" si="99"/>
        <v>0</v>
      </c>
      <c r="BC98" s="40">
        <f t="shared" si="100"/>
        <v>0</v>
      </c>
      <c r="BD98" s="40">
        <f t="shared" si="101"/>
        <v>0</v>
      </c>
      <c r="BE98" s="40">
        <f t="shared" si="102"/>
        <v>0</v>
      </c>
      <c r="BF98" s="40">
        <f t="shared" si="103"/>
        <v>0</v>
      </c>
      <c r="BH98">
        <v>86</v>
      </c>
      <c r="BI98">
        <f t="shared" si="66"/>
        <v>2</v>
      </c>
      <c r="BJ98" s="40">
        <f t="shared" si="104"/>
        <v>0</v>
      </c>
      <c r="BK98" s="40">
        <f t="shared" si="105"/>
        <v>0</v>
      </c>
      <c r="BL98" s="40">
        <f t="shared" si="106"/>
        <v>0</v>
      </c>
      <c r="BM98" s="40">
        <f t="shared" si="107"/>
        <v>0</v>
      </c>
      <c r="BN98" s="40">
        <f t="shared" si="108"/>
        <v>0</v>
      </c>
      <c r="BP98">
        <v>86</v>
      </c>
      <c r="BQ98">
        <f t="shared" si="67"/>
        <v>2</v>
      </c>
      <c r="BR98" s="40">
        <f t="shared" si="109"/>
        <v>0</v>
      </c>
      <c r="BS98" s="40">
        <f t="shared" si="110"/>
        <v>0</v>
      </c>
      <c r="BT98" s="40">
        <f t="shared" si="111"/>
        <v>0</v>
      </c>
      <c r="BU98" s="40">
        <f t="shared" si="112"/>
        <v>0</v>
      </c>
      <c r="BV98" s="40">
        <f t="shared" si="113"/>
        <v>0</v>
      </c>
    </row>
    <row r="99" spans="1:74" x14ac:dyDescent="0.25">
      <c r="A99" s="57">
        <f t="shared" si="57"/>
        <v>768321.91724456986</v>
      </c>
      <c r="B99" s="57">
        <f t="shared" si="58"/>
        <v>768321.91724456986</v>
      </c>
      <c r="C99">
        <f t="shared" ca="1" si="68"/>
        <v>2038.75</v>
      </c>
      <c r="D99">
        <v>87</v>
      </c>
      <c r="E99">
        <f t="shared" si="59"/>
        <v>2</v>
      </c>
      <c r="F99" s="40">
        <f t="shared" si="69"/>
        <v>0</v>
      </c>
      <c r="G99" s="40">
        <f t="shared" si="70"/>
        <v>0</v>
      </c>
      <c r="H99" s="40">
        <f t="shared" si="71"/>
        <v>0</v>
      </c>
      <c r="I99" s="40">
        <f t="shared" si="72"/>
        <v>0</v>
      </c>
      <c r="J99" s="40">
        <f t="shared" si="73"/>
        <v>0</v>
      </c>
      <c r="L99">
        <v>87</v>
      </c>
      <c r="M99">
        <f t="shared" si="60"/>
        <v>0</v>
      </c>
      <c r="N99" s="40">
        <f t="shared" si="74"/>
        <v>14506.07733675676</v>
      </c>
      <c r="O99" s="40">
        <f t="shared" si="75"/>
        <v>4195.6556528228493</v>
      </c>
      <c r="P99" s="40">
        <f t="shared" si="76"/>
        <v>18701.73298957961</v>
      </c>
      <c r="Q99" s="40">
        <f t="shared" si="77"/>
        <v>17317.166624148071</v>
      </c>
      <c r="R99" s="40">
        <f t="shared" si="78"/>
        <v>544914.67637295648</v>
      </c>
      <c r="T99">
        <v>87</v>
      </c>
      <c r="U99">
        <f t="shared" si="61"/>
        <v>0</v>
      </c>
      <c r="V99" s="40">
        <f t="shared" si="79"/>
        <v>6212.5602730082501</v>
      </c>
      <c r="W99" s="40">
        <f t="shared" si="80"/>
        <v>1148.0990057231079</v>
      </c>
      <c r="X99" s="40">
        <f t="shared" si="81"/>
        <v>7360.6592787313575</v>
      </c>
      <c r="Y99" s="40">
        <f t="shared" si="82"/>
        <v>6981.786606842732</v>
      </c>
      <c r="Z99" s="40">
        <f t="shared" si="83"/>
        <v>223407.24087161332</v>
      </c>
      <c r="AB99">
        <v>87</v>
      </c>
      <c r="AC99">
        <f t="shared" si="62"/>
        <v>2</v>
      </c>
      <c r="AD99" s="40">
        <f t="shared" si="84"/>
        <v>0</v>
      </c>
      <c r="AE99" s="40">
        <f t="shared" si="85"/>
        <v>-1.5916157281026246E-13</v>
      </c>
      <c r="AF99" s="40">
        <f t="shared" si="86"/>
        <v>0</v>
      </c>
      <c r="AG99" s="40">
        <f t="shared" si="87"/>
        <v>5.2523319027386615E-14</v>
      </c>
      <c r="AH99" s="40">
        <f t="shared" si="88"/>
        <v>-1.2732925824820995E-11</v>
      </c>
      <c r="AJ99">
        <v>87</v>
      </c>
      <c r="AK99">
        <f t="shared" si="63"/>
        <v>2</v>
      </c>
      <c r="AL99" s="40">
        <f t="shared" si="89"/>
        <v>0</v>
      </c>
      <c r="AM99" s="40">
        <f t="shared" si="90"/>
        <v>0</v>
      </c>
      <c r="AN99" s="40">
        <f t="shared" si="91"/>
        <v>0</v>
      </c>
      <c r="AO99" s="40">
        <f t="shared" si="92"/>
        <v>0</v>
      </c>
      <c r="AP99" s="40">
        <f t="shared" si="93"/>
        <v>0</v>
      </c>
      <c r="AR99">
        <v>87</v>
      </c>
      <c r="AS99">
        <f t="shared" si="64"/>
        <v>2</v>
      </c>
      <c r="AT99" s="40">
        <f t="shared" si="94"/>
        <v>0</v>
      </c>
      <c r="AU99" s="40">
        <f t="shared" si="95"/>
        <v>0</v>
      </c>
      <c r="AV99" s="40">
        <f t="shared" si="96"/>
        <v>0</v>
      </c>
      <c r="AW99" s="40">
        <f t="shared" si="97"/>
        <v>0</v>
      </c>
      <c r="AX99" s="40">
        <f t="shared" si="98"/>
        <v>0</v>
      </c>
      <c r="AZ99">
        <v>87</v>
      </c>
      <c r="BA99">
        <f t="shared" si="65"/>
        <v>2</v>
      </c>
      <c r="BB99" s="40">
        <f t="shared" si="99"/>
        <v>0</v>
      </c>
      <c r="BC99" s="40">
        <f t="shared" si="100"/>
        <v>0</v>
      </c>
      <c r="BD99" s="40">
        <f t="shared" si="101"/>
        <v>0</v>
      </c>
      <c r="BE99" s="40">
        <f t="shared" si="102"/>
        <v>0</v>
      </c>
      <c r="BF99" s="40">
        <f t="shared" si="103"/>
        <v>0</v>
      </c>
      <c r="BH99">
        <v>87</v>
      </c>
      <c r="BI99">
        <f t="shared" si="66"/>
        <v>2</v>
      </c>
      <c r="BJ99" s="40">
        <f t="shared" si="104"/>
        <v>0</v>
      </c>
      <c r="BK99" s="40">
        <f t="shared" si="105"/>
        <v>0</v>
      </c>
      <c r="BL99" s="40">
        <f t="shared" si="106"/>
        <v>0</v>
      </c>
      <c r="BM99" s="40">
        <f t="shared" si="107"/>
        <v>0</v>
      </c>
      <c r="BN99" s="40">
        <f t="shared" si="108"/>
        <v>0</v>
      </c>
      <c r="BP99">
        <v>87</v>
      </c>
      <c r="BQ99">
        <f t="shared" si="67"/>
        <v>2</v>
      </c>
      <c r="BR99" s="40">
        <f t="shared" si="109"/>
        <v>0</v>
      </c>
      <c r="BS99" s="40">
        <f t="shared" si="110"/>
        <v>0</v>
      </c>
      <c r="BT99" s="40">
        <f t="shared" si="111"/>
        <v>0</v>
      </c>
      <c r="BU99" s="40">
        <f t="shared" si="112"/>
        <v>0</v>
      </c>
      <c r="BV99" s="40">
        <f t="shared" si="113"/>
        <v>0</v>
      </c>
    </row>
    <row r="100" spans="1:74" x14ac:dyDescent="0.25">
      <c r="A100" s="57">
        <f t="shared" si="57"/>
        <v>747463.42125341413</v>
      </c>
      <c r="B100" s="57">
        <f t="shared" si="58"/>
        <v>747463.42125341413</v>
      </c>
      <c r="C100">
        <f t="shared" ca="1" si="68"/>
        <v>2039</v>
      </c>
      <c r="D100">
        <v>88</v>
      </c>
      <c r="E100">
        <f t="shared" si="59"/>
        <v>2</v>
      </c>
      <c r="F100" s="40">
        <f t="shared" si="69"/>
        <v>0</v>
      </c>
      <c r="G100" s="40">
        <f t="shared" si="70"/>
        <v>0</v>
      </c>
      <c r="H100" s="40">
        <f t="shared" si="71"/>
        <v>0</v>
      </c>
      <c r="I100" s="40">
        <f t="shared" si="72"/>
        <v>0</v>
      </c>
      <c r="J100" s="40">
        <f t="shared" si="73"/>
        <v>0</v>
      </c>
      <c r="L100">
        <v>88</v>
      </c>
      <c r="M100">
        <f t="shared" si="60"/>
        <v>0</v>
      </c>
      <c r="N100" s="40">
        <f t="shared" si="74"/>
        <v>14614.872916782437</v>
      </c>
      <c r="O100" s="40">
        <f t="shared" si="75"/>
        <v>4086.8600727971734</v>
      </c>
      <c r="P100" s="40">
        <f t="shared" si="76"/>
        <v>18701.73298957961</v>
      </c>
      <c r="Q100" s="40">
        <f t="shared" si="77"/>
        <v>17353.069165556542</v>
      </c>
      <c r="R100" s="40">
        <f t="shared" si="78"/>
        <v>530299.80345617409</v>
      </c>
      <c r="T100">
        <v>88</v>
      </c>
      <c r="U100">
        <f t="shared" si="61"/>
        <v>0</v>
      </c>
      <c r="V100" s="40">
        <f t="shared" si="79"/>
        <v>6243.6230743732904</v>
      </c>
      <c r="W100" s="40">
        <f t="shared" si="80"/>
        <v>1117.0362043580667</v>
      </c>
      <c r="X100" s="40">
        <f t="shared" si="81"/>
        <v>7360.6592787313575</v>
      </c>
      <c r="Y100" s="40">
        <f t="shared" si="82"/>
        <v>6992.0373312931952</v>
      </c>
      <c r="Z100" s="40">
        <f t="shared" si="83"/>
        <v>217163.61779724003</v>
      </c>
      <c r="AB100">
        <v>88</v>
      </c>
      <c r="AC100">
        <f t="shared" si="62"/>
        <v>2</v>
      </c>
      <c r="AD100" s="40">
        <f t="shared" si="84"/>
        <v>0</v>
      </c>
      <c r="AE100" s="40">
        <f t="shared" si="85"/>
        <v>-1.5916157281026246E-13</v>
      </c>
      <c r="AF100" s="40">
        <f t="shared" si="86"/>
        <v>0</v>
      </c>
      <c r="AG100" s="40">
        <f t="shared" si="87"/>
        <v>5.2523319027386615E-14</v>
      </c>
      <c r="AH100" s="40">
        <f t="shared" si="88"/>
        <v>-1.2732925824820995E-11</v>
      </c>
      <c r="AJ100">
        <v>88</v>
      </c>
      <c r="AK100">
        <f t="shared" si="63"/>
        <v>2</v>
      </c>
      <c r="AL100" s="40">
        <f t="shared" si="89"/>
        <v>0</v>
      </c>
      <c r="AM100" s="40">
        <f t="shared" si="90"/>
        <v>0</v>
      </c>
      <c r="AN100" s="40">
        <f t="shared" si="91"/>
        <v>0</v>
      </c>
      <c r="AO100" s="40">
        <f t="shared" si="92"/>
        <v>0</v>
      </c>
      <c r="AP100" s="40">
        <f t="shared" si="93"/>
        <v>0</v>
      </c>
      <c r="AR100">
        <v>88</v>
      </c>
      <c r="AS100">
        <f t="shared" si="64"/>
        <v>2</v>
      </c>
      <c r="AT100" s="40">
        <f t="shared" si="94"/>
        <v>0</v>
      </c>
      <c r="AU100" s="40">
        <f t="shared" si="95"/>
        <v>0</v>
      </c>
      <c r="AV100" s="40">
        <f t="shared" si="96"/>
        <v>0</v>
      </c>
      <c r="AW100" s="40">
        <f t="shared" si="97"/>
        <v>0</v>
      </c>
      <c r="AX100" s="40">
        <f t="shared" si="98"/>
        <v>0</v>
      </c>
      <c r="AZ100">
        <v>88</v>
      </c>
      <c r="BA100">
        <f t="shared" si="65"/>
        <v>2</v>
      </c>
      <c r="BB100" s="40">
        <f t="shared" si="99"/>
        <v>0</v>
      </c>
      <c r="BC100" s="40">
        <f t="shared" si="100"/>
        <v>0</v>
      </c>
      <c r="BD100" s="40">
        <f t="shared" si="101"/>
        <v>0</v>
      </c>
      <c r="BE100" s="40">
        <f t="shared" si="102"/>
        <v>0</v>
      </c>
      <c r="BF100" s="40">
        <f t="shared" si="103"/>
        <v>0</v>
      </c>
      <c r="BH100">
        <v>88</v>
      </c>
      <c r="BI100">
        <f t="shared" si="66"/>
        <v>2</v>
      </c>
      <c r="BJ100" s="40">
        <f t="shared" si="104"/>
        <v>0</v>
      </c>
      <c r="BK100" s="40">
        <f t="shared" si="105"/>
        <v>0</v>
      </c>
      <c r="BL100" s="40">
        <f t="shared" si="106"/>
        <v>0</v>
      </c>
      <c r="BM100" s="40">
        <f t="shared" si="107"/>
        <v>0</v>
      </c>
      <c r="BN100" s="40">
        <f t="shared" si="108"/>
        <v>0</v>
      </c>
      <c r="BP100">
        <v>88</v>
      </c>
      <c r="BQ100">
        <f t="shared" si="67"/>
        <v>2</v>
      </c>
      <c r="BR100" s="40">
        <f t="shared" si="109"/>
        <v>0</v>
      </c>
      <c r="BS100" s="40">
        <f t="shared" si="110"/>
        <v>0</v>
      </c>
      <c r="BT100" s="40">
        <f t="shared" si="111"/>
        <v>0</v>
      </c>
      <c r="BU100" s="40">
        <f t="shared" si="112"/>
        <v>0</v>
      </c>
      <c r="BV100" s="40">
        <f t="shared" si="113"/>
        <v>0</v>
      </c>
    </row>
    <row r="101" spans="1:74" x14ac:dyDescent="0.25">
      <c r="A101" s="57">
        <f t="shared" si="57"/>
        <v>726464.09560001071</v>
      </c>
      <c r="B101" s="57">
        <f t="shared" si="58"/>
        <v>726464.09560001071</v>
      </c>
      <c r="C101">
        <f t="shared" ca="1" si="68"/>
        <v>2039.25</v>
      </c>
      <c r="D101">
        <v>89</v>
      </c>
      <c r="E101">
        <f t="shared" si="59"/>
        <v>2</v>
      </c>
      <c r="F101" s="40">
        <f t="shared" si="69"/>
        <v>0</v>
      </c>
      <c r="G101" s="40">
        <f t="shared" si="70"/>
        <v>0</v>
      </c>
      <c r="H101" s="40">
        <f t="shared" si="71"/>
        <v>0</v>
      </c>
      <c r="I101" s="40">
        <f t="shared" si="72"/>
        <v>0</v>
      </c>
      <c r="J101" s="40">
        <f t="shared" si="73"/>
        <v>0</v>
      </c>
      <c r="L101">
        <v>89</v>
      </c>
      <c r="M101">
        <f t="shared" si="60"/>
        <v>0</v>
      </c>
      <c r="N101" s="40">
        <f t="shared" si="74"/>
        <v>14724.484463658304</v>
      </c>
      <c r="O101" s="40">
        <f t="shared" si="75"/>
        <v>3977.2485259213054</v>
      </c>
      <c r="P101" s="40">
        <f t="shared" si="76"/>
        <v>18701.73298957961</v>
      </c>
      <c r="Q101" s="40">
        <f t="shared" si="77"/>
        <v>17389.24097602558</v>
      </c>
      <c r="R101" s="40">
        <f t="shared" si="78"/>
        <v>515575.31899251579</v>
      </c>
      <c r="T101">
        <v>89</v>
      </c>
      <c r="U101">
        <f t="shared" si="61"/>
        <v>0</v>
      </c>
      <c r="V101" s="40">
        <f t="shared" si="79"/>
        <v>6274.841189745157</v>
      </c>
      <c r="W101" s="40">
        <f t="shared" si="80"/>
        <v>1085.8180889862001</v>
      </c>
      <c r="X101" s="40">
        <f t="shared" si="81"/>
        <v>7360.6592787313575</v>
      </c>
      <c r="Y101" s="40">
        <f t="shared" si="82"/>
        <v>7002.3393093659115</v>
      </c>
      <c r="Z101" s="40">
        <f t="shared" si="83"/>
        <v>210888.77660749489</v>
      </c>
      <c r="AB101">
        <v>89</v>
      </c>
      <c r="AC101">
        <f t="shared" si="62"/>
        <v>2</v>
      </c>
      <c r="AD101" s="40">
        <f t="shared" si="84"/>
        <v>0</v>
      </c>
      <c r="AE101" s="40">
        <f t="shared" si="85"/>
        <v>-1.5916157281026246E-13</v>
      </c>
      <c r="AF101" s="40">
        <f t="shared" si="86"/>
        <v>0</v>
      </c>
      <c r="AG101" s="40">
        <f t="shared" si="87"/>
        <v>5.2523319027386615E-14</v>
      </c>
      <c r="AH101" s="40">
        <f t="shared" si="88"/>
        <v>-1.2732925824820995E-11</v>
      </c>
      <c r="AJ101">
        <v>89</v>
      </c>
      <c r="AK101">
        <f t="shared" si="63"/>
        <v>2</v>
      </c>
      <c r="AL101" s="40">
        <f t="shared" si="89"/>
        <v>0</v>
      </c>
      <c r="AM101" s="40">
        <f t="shared" si="90"/>
        <v>0</v>
      </c>
      <c r="AN101" s="40">
        <f t="shared" si="91"/>
        <v>0</v>
      </c>
      <c r="AO101" s="40">
        <f t="shared" si="92"/>
        <v>0</v>
      </c>
      <c r="AP101" s="40">
        <f t="shared" si="93"/>
        <v>0</v>
      </c>
      <c r="AR101">
        <v>89</v>
      </c>
      <c r="AS101">
        <f t="shared" si="64"/>
        <v>2</v>
      </c>
      <c r="AT101" s="40">
        <f t="shared" si="94"/>
        <v>0</v>
      </c>
      <c r="AU101" s="40">
        <f t="shared" si="95"/>
        <v>0</v>
      </c>
      <c r="AV101" s="40">
        <f t="shared" si="96"/>
        <v>0</v>
      </c>
      <c r="AW101" s="40">
        <f t="shared" si="97"/>
        <v>0</v>
      </c>
      <c r="AX101" s="40">
        <f t="shared" si="98"/>
        <v>0</v>
      </c>
      <c r="AZ101">
        <v>89</v>
      </c>
      <c r="BA101">
        <f t="shared" si="65"/>
        <v>2</v>
      </c>
      <c r="BB101" s="40">
        <f t="shared" si="99"/>
        <v>0</v>
      </c>
      <c r="BC101" s="40">
        <f t="shared" si="100"/>
        <v>0</v>
      </c>
      <c r="BD101" s="40">
        <f t="shared" si="101"/>
        <v>0</v>
      </c>
      <c r="BE101" s="40">
        <f t="shared" si="102"/>
        <v>0</v>
      </c>
      <c r="BF101" s="40">
        <f t="shared" si="103"/>
        <v>0</v>
      </c>
      <c r="BH101">
        <v>89</v>
      </c>
      <c r="BI101">
        <f t="shared" si="66"/>
        <v>2</v>
      </c>
      <c r="BJ101" s="40">
        <f t="shared" si="104"/>
        <v>0</v>
      </c>
      <c r="BK101" s="40">
        <f t="shared" si="105"/>
        <v>0</v>
      </c>
      <c r="BL101" s="40">
        <f t="shared" si="106"/>
        <v>0</v>
      </c>
      <c r="BM101" s="40">
        <f t="shared" si="107"/>
        <v>0</v>
      </c>
      <c r="BN101" s="40">
        <f t="shared" si="108"/>
        <v>0</v>
      </c>
      <c r="BP101">
        <v>89</v>
      </c>
      <c r="BQ101">
        <f t="shared" si="67"/>
        <v>2</v>
      </c>
      <c r="BR101" s="40">
        <f t="shared" si="109"/>
        <v>0</v>
      </c>
      <c r="BS101" s="40">
        <f t="shared" si="110"/>
        <v>0</v>
      </c>
      <c r="BT101" s="40">
        <f t="shared" si="111"/>
        <v>0</v>
      </c>
      <c r="BU101" s="40">
        <f t="shared" si="112"/>
        <v>0</v>
      </c>
      <c r="BV101" s="40">
        <f t="shared" si="113"/>
        <v>0</v>
      </c>
    </row>
    <row r="102" spans="1:74" x14ac:dyDescent="0.25">
      <c r="A102" s="57">
        <f t="shared" si="57"/>
        <v>705322.96210718108</v>
      </c>
      <c r="B102" s="57">
        <f t="shared" si="58"/>
        <v>705322.96210718108</v>
      </c>
      <c r="C102">
        <f t="shared" ca="1" si="68"/>
        <v>2039.5</v>
      </c>
      <c r="D102">
        <v>90</v>
      </c>
      <c r="E102">
        <f t="shared" si="59"/>
        <v>2</v>
      </c>
      <c r="F102" s="40">
        <f t="shared" si="69"/>
        <v>0</v>
      </c>
      <c r="G102" s="40">
        <f t="shared" si="70"/>
        <v>0</v>
      </c>
      <c r="H102" s="40">
        <f t="shared" si="71"/>
        <v>0</v>
      </c>
      <c r="I102" s="40">
        <f t="shared" si="72"/>
        <v>0</v>
      </c>
      <c r="J102" s="40">
        <f t="shared" si="73"/>
        <v>0</v>
      </c>
      <c r="L102">
        <v>90</v>
      </c>
      <c r="M102">
        <f t="shared" si="60"/>
        <v>0</v>
      </c>
      <c r="N102" s="40">
        <f t="shared" si="74"/>
        <v>14834.918097135742</v>
      </c>
      <c r="O102" s="40">
        <f t="shared" si="75"/>
        <v>3866.8148924438683</v>
      </c>
      <c r="P102" s="40">
        <f t="shared" si="76"/>
        <v>18701.73298957961</v>
      </c>
      <c r="Q102" s="40">
        <f t="shared" si="77"/>
        <v>17425.684075073135</v>
      </c>
      <c r="R102" s="40">
        <f t="shared" si="78"/>
        <v>500740.40089538007</v>
      </c>
      <c r="T102">
        <v>90</v>
      </c>
      <c r="U102">
        <f t="shared" si="61"/>
        <v>0</v>
      </c>
      <c r="V102" s="40">
        <f t="shared" si="79"/>
        <v>6306.2153956938828</v>
      </c>
      <c r="W102" s="40">
        <f t="shared" si="80"/>
        <v>1054.4438830374745</v>
      </c>
      <c r="X102" s="40">
        <f t="shared" si="81"/>
        <v>7360.6592787313575</v>
      </c>
      <c r="Y102" s="40">
        <f t="shared" si="82"/>
        <v>7012.6927973289912</v>
      </c>
      <c r="Z102" s="40">
        <f t="shared" si="83"/>
        <v>204582.56121180102</v>
      </c>
      <c r="AB102">
        <v>90</v>
      </c>
      <c r="AC102">
        <f t="shared" si="62"/>
        <v>2</v>
      </c>
      <c r="AD102" s="40">
        <f t="shared" si="84"/>
        <v>0</v>
      </c>
      <c r="AE102" s="40">
        <f t="shared" si="85"/>
        <v>-1.5916157281026246E-13</v>
      </c>
      <c r="AF102" s="40">
        <f t="shared" si="86"/>
        <v>0</v>
      </c>
      <c r="AG102" s="40">
        <f t="shared" si="87"/>
        <v>5.2523319027386615E-14</v>
      </c>
      <c r="AH102" s="40">
        <f t="shared" si="88"/>
        <v>-1.2732925824820995E-11</v>
      </c>
      <c r="AJ102">
        <v>90</v>
      </c>
      <c r="AK102">
        <f t="shared" si="63"/>
        <v>2</v>
      </c>
      <c r="AL102" s="40">
        <f t="shared" si="89"/>
        <v>0</v>
      </c>
      <c r="AM102" s="40">
        <f t="shared" si="90"/>
        <v>0</v>
      </c>
      <c r="AN102" s="40">
        <f t="shared" si="91"/>
        <v>0</v>
      </c>
      <c r="AO102" s="40">
        <f t="shared" si="92"/>
        <v>0</v>
      </c>
      <c r="AP102" s="40">
        <f t="shared" si="93"/>
        <v>0</v>
      </c>
      <c r="AR102">
        <v>90</v>
      </c>
      <c r="AS102">
        <f t="shared" si="64"/>
        <v>2</v>
      </c>
      <c r="AT102" s="40">
        <f t="shared" si="94"/>
        <v>0</v>
      </c>
      <c r="AU102" s="40">
        <f t="shared" si="95"/>
        <v>0</v>
      </c>
      <c r="AV102" s="40">
        <f t="shared" si="96"/>
        <v>0</v>
      </c>
      <c r="AW102" s="40">
        <f t="shared" si="97"/>
        <v>0</v>
      </c>
      <c r="AX102" s="40">
        <f t="shared" si="98"/>
        <v>0</v>
      </c>
      <c r="AZ102">
        <v>90</v>
      </c>
      <c r="BA102">
        <f t="shared" si="65"/>
        <v>2</v>
      </c>
      <c r="BB102" s="40">
        <f t="shared" si="99"/>
        <v>0</v>
      </c>
      <c r="BC102" s="40">
        <f t="shared" si="100"/>
        <v>0</v>
      </c>
      <c r="BD102" s="40">
        <f t="shared" si="101"/>
        <v>0</v>
      </c>
      <c r="BE102" s="40">
        <f t="shared" si="102"/>
        <v>0</v>
      </c>
      <c r="BF102" s="40">
        <f t="shared" si="103"/>
        <v>0</v>
      </c>
      <c r="BH102">
        <v>90</v>
      </c>
      <c r="BI102">
        <f t="shared" si="66"/>
        <v>2</v>
      </c>
      <c r="BJ102" s="40">
        <f t="shared" si="104"/>
        <v>0</v>
      </c>
      <c r="BK102" s="40">
        <f t="shared" si="105"/>
        <v>0</v>
      </c>
      <c r="BL102" s="40">
        <f t="shared" si="106"/>
        <v>0</v>
      </c>
      <c r="BM102" s="40">
        <f t="shared" si="107"/>
        <v>0</v>
      </c>
      <c r="BN102" s="40">
        <f t="shared" si="108"/>
        <v>0</v>
      </c>
      <c r="BP102">
        <v>90</v>
      </c>
      <c r="BQ102">
        <f t="shared" si="67"/>
        <v>2</v>
      </c>
      <c r="BR102" s="40">
        <f t="shared" si="109"/>
        <v>0</v>
      </c>
      <c r="BS102" s="40">
        <f t="shared" si="110"/>
        <v>0</v>
      </c>
      <c r="BT102" s="40">
        <f t="shared" si="111"/>
        <v>0</v>
      </c>
      <c r="BU102" s="40">
        <f t="shared" si="112"/>
        <v>0</v>
      </c>
      <c r="BV102" s="40">
        <f t="shared" si="113"/>
        <v>0</v>
      </c>
    </row>
    <row r="103" spans="1:74" x14ac:dyDescent="0.25">
      <c r="A103" s="57">
        <f t="shared" si="57"/>
        <v>684039.03565164446</v>
      </c>
      <c r="B103" s="57">
        <f t="shared" si="58"/>
        <v>684039.03565164446</v>
      </c>
      <c r="C103">
        <f t="shared" ca="1" si="68"/>
        <v>2039.75</v>
      </c>
      <c r="D103">
        <v>91</v>
      </c>
      <c r="E103">
        <f t="shared" si="59"/>
        <v>2</v>
      </c>
      <c r="F103" s="40">
        <f t="shared" si="69"/>
        <v>0</v>
      </c>
      <c r="G103" s="40">
        <f t="shared" si="70"/>
        <v>0</v>
      </c>
      <c r="H103" s="40">
        <f t="shared" si="71"/>
        <v>0</v>
      </c>
      <c r="I103" s="40">
        <f t="shared" si="72"/>
        <v>0</v>
      </c>
      <c r="J103" s="40">
        <f t="shared" si="73"/>
        <v>0</v>
      </c>
      <c r="L103">
        <v>91</v>
      </c>
      <c r="M103">
        <f t="shared" si="60"/>
        <v>0</v>
      </c>
      <c r="N103" s="40">
        <f t="shared" si="74"/>
        <v>14946.17998286426</v>
      </c>
      <c r="O103" s="40">
        <f t="shared" si="75"/>
        <v>3755.5530067153504</v>
      </c>
      <c r="P103" s="40">
        <f t="shared" si="76"/>
        <v>18701.73298957961</v>
      </c>
      <c r="Q103" s="40">
        <f t="shared" si="77"/>
        <v>17462.400497363546</v>
      </c>
      <c r="R103" s="40">
        <f t="shared" si="78"/>
        <v>485794.22091251583</v>
      </c>
      <c r="T103">
        <v>91</v>
      </c>
      <c r="U103">
        <f t="shared" si="61"/>
        <v>0</v>
      </c>
      <c r="V103" s="40">
        <f t="shared" si="79"/>
        <v>6337.746472672352</v>
      </c>
      <c r="W103" s="40">
        <f t="shared" si="80"/>
        <v>1022.9128060590051</v>
      </c>
      <c r="X103" s="40">
        <f t="shared" si="81"/>
        <v>7360.6592787313575</v>
      </c>
      <c r="Y103" s="40">
        <f t="shared" si="82"/>
        <v>7023.0980527318861</v>
      </c>
      <c r="Z103" s="40">
        <f t="shared" si="83"/>
        <v>198244.81473912866</v>
      </c>
      <c r="AB103">
        <v>91</v>
      </c>
      <c r="AC103">
        <f t="shared" si="62"/>
        <v>2</v>
      </c>
      <c r="AD103" s="40">
        <f t="shared" si="84"/>
        <v>0</v>
      </c>
      <c r="AE103" s="40">
        <f t="shared" si="85"/>
        <v>-1.5916157281026246E-13</v>
      </c>
      <c r="AF103" s="40">
        <f t="shared" si="86"/>
        <v>0</v>
      </c>
      <c r="AG103" s="40">
        <f t="shared" si="87"/>
        <v>5.2523319027386615E-14</v>
      </c>
      <c r="AH103" s="40">
        <f t="shared" si="88"/>
        <v>-1.2732925824820995E-11</v>
      </c>
      <c r="AJ103">
        <v>91</v>
      </c>
      <c r="AK103">
        <f t="shared" si="63"/>
        <v>2</v>
      </c>
      <c r="AL103" s="40">
        <f t="shared" si="89"/>
        <v>0</v>
      </c>
      <c r="AM103" s="40">
        <f t="shared" si="90"/>
        <v>0</v>
      </c>
      <c r="AN103" s="40">
        <f t="shared" si="91"/>
        <v>0</v>
      </c>
      <c r="AO103" s="40">
        <f t="shared" si="92"/>
        <v>0</v>
      </c>
      <c r="AP103" s="40">
        <f t="shared" si="93"/>
        <v>0</v>
      </c>
      <c r="AR103">
        <v>91</v>
      </c>
      <c r="AS103">
        <f t="shared" si="64"/>
        <v>2</v>
      </c>
      <c r="AT103" s="40">
        <f t="shared" si="94"/>
        <v>0</v>
      </c>
      <c r="AU103" s="40">
        <f t="shared" si="95"/>
        <v>0</v>
      </c>
      <c r="AV103" s="40">
        <f t="shared" si="96"/>
        <v>0</v>
      </c>
      <c r="AW103" s="40">
        <f t="shared" si="97"/>
        <v>0</v>
      </c>
      <c r="AX103" s="40">
        <f t="shared" si="98"/>
        <v>0</v>
      </c>
      <c r="AZ103">
        <v>91</v>
      </c>
      <c r="BA103">
        <f t="shared" si="65"/>
        <v>2</v>
      </c>
      <c r="BB103" s="40">
        <f t="shared" si="99"/>
        <v>0</v>
      </c>
      <c r="BC103" s="40">
        <f t="shared" si="100"/>
        <v>0</v>
      </c>
      <c r="BD103" s="40">
        <f t="shared" si="101"/>
        <v>0</v>
      </c>
      <c r="BE103" s="40">
        <f t="shared" si="102"/>
        <v>0</v>
      </c>
      <c r="BF103" s="40">
        <f t="shared" si="103"/>
        <v>0</v>
      </c>
      <c r="BH103">
        <v>91</v>
      </c>
      <c r="BI103">
        <f t="shared" si="66"/>
        <v>2</v>
      </c>
      <c r="BJ103" s="40">
        <f t="shared" si="104"/>
        <v>0</v>
      </c>
      <c r="BK103" s="40">
        <f t="shared" si="105"/>
        <v>0</v>
      </c>
      <c r="BL103" s="40">
        <f t="shared" si="106"/>
        <v>0</v>
      </c>
      <c r="BM103" s="40">
        <f t="shared" si="107"/>
        <v>0</v>
      </c>
      <c r="BN103" s="40">
        <f t="shared" si="108"/>
        <v>0</v>
      </c>
      <c r="BP103">
        <v>91</v>
      </c>
      <c r="BQ103">
        <f t="shared" si="67"/>
        <v>2</v>
      </c>
      <c r="BR103" s="40">
        <f t="shared" si="109"/>
        <v>0</v>
      </c>
      <c r="BS103" s="40">
        <f t="shared" si="110"/>
        <v>0</v>
      </c>
      <c r="BT103" s="40">
        <f t="shared" si="111"/>
        <v>0</v>
      </c>
      <c r="BU103" s="40">
        <f t="shared" si="112"/>
        <v>0</v>
      </c>
      <c r="BV103" s="40">
        <f t="shared" si="113"/>
        <v>0</v>
      </c>
    </row>
    <row r="104" spans="1:74" x14ac:dyDescent="0.25">
      <c r="A104" s="57">
        <f t="shared" si="57"/>
        <v>662611.32411387307</v>
      </c>
      <c r="B104" s="57">
        <f t="shared" si="58"/>
        <v>662611.32411387307</v>
      </c>
      <c r="C104">
        <f t="shared" ca="1" si="68"/>
        <v>2040</v>
      </c>
      <c r="D104">
        <v>92</v>
      </c>
      <c r="E104">
        <f t="shared" si="59"/>
        <v>2</v>
      </c>
      <c r="F104" s="40">
        <f t="shared" si="69"/>
        <v>0</v>
      </c>
      <c r="G104" s="40">
        <f t="shared" si="70"/>
        <v>0</v>
      </c>
      <c r="H104" s="40">
        <f t="shared" si="71"/>
        <v>0</v>
      </c>
      <c r="I104" s="40">
        <f t="shared" si="72"/>
        <v>0</v>
      </c>
      <c r="J104" s="40">
        <f t="shared" si="73"/>
        <v>0</v>
      </c>
      <c r="L104">
        <v>92</v>
      </c>
      <c r="M104">
        <f t="shared" si="60"/>
        <v>0</v>
      </c>
      <c r="N104" s="40">
        <f t="shared" si="74"/>
        <v>15058.276332735742</v>
      </c>
      <c r="O104" s="40">
        <f t="shared" si="75"/>
        <v>3643.4566568438686</v>
      </c>
      <c r="P104" s="40">
        <f t="shared" si="76"/>
        <v>18701.73298957961</v>
      </c>
      <c r="Q104" s="40">
        <f t="shared" si="77"/>
        <v>17499.392292821132</v>
      </c>
      <c r="R104" s="40">
        <f t="shared" si="78"/>
        <v>470735.9445797801</v>
      </c>
      <c r="T104">
        <v>92</v>
      </c>
      <c r="U104">
        <f t="shared" si="61"/>
        <v>0</v>
      </c>
      <c r="V104" s="40">
        <f t="shared" si="79"/>
        <v>6369.4352050357138</v>
      </c>
      <c r="W104" s="40">
        <f t="shared" si="80"/>
        <v>991.22407369564337</v>
      </c>
      <c r="X104" s="40">
        <f t="shared" si="81"/>
        <v>7360.6592787313575</v>
      </c>
      <c r="Y104" s="40">
        <f t="shared" si="82"/>
        <v>7033.5553344117952</v>
      </c>
      <c r="Z104" s="40">
        <f t="shared" si="83"/>
        <v>191875.37953409294</v>
      </c>
      <c r="AB104">
        <v>92</v>
      </c>
      <c r="AC104">
        <f t="shared" si="62"/>
        <v>2</v>
      </c>
      <c r="AD104" s="40">
        <f t="shared" si="84"/>
        <v>0</v>
      </c>
      <c r="AE104" s="40">
        <f t="shared" si="85"/>
        <v>-1.5916157281026246E-13</v>
      </c>
      <c r="AF104" s="40">
        <f t="shared" si="86"/>
        <v>0</v>
      </c>
      <c r="AG104" s="40">
        <f t="shared" si="87"/>
        <v>5.2523319027386615E-14</v>
      </c>
      <c r="AH104" s="40">
        <f t="shared" si="88"/>
        <v>-1.2732925824820995E-11</v>
      </c>
      <c r="AJ104">
        <v>92</v>
      </c>
      <c r="AK104">
        <f t="shared" si="63"/>
        <v>2</v>
      </c>
      <c r="AL104" s="40">
        <f t="shared" si="89"/>
        <v>0</v>
      </c>
      <c r="AM104" s="40">
        <f t="shared" si="90"/>
        <v>0</v>
      </c>
      <c r="AN104" s="40">
        <f t="shared" si="91"/>
        <v>0</v>
      </c>
      <c r="AO104" s="40">
        <f t="shared" si="92"/>
        <v>0</v>
      </c>
      <c r="AP104" s="40">
        <f t="shared" si="93"/>
        <v>0</v>
      </c>
      <c r="AR104">
        <v>92</v>
      </c>
      <c r="AS104">
        <f t="shared" si="64"/>
        <v>2</v>
      </c>
      <c r="AT104" s="40">
        <f t="shared" si="94"/>
        <v>0</v>
      </c>
      <c r="AU104" s="40">
        <f t="shared" si="95"/>
        <v>0</v>
      </c>
      <c r="AV104" s="40">
        <f t="shared" si="96"/>
        <v>0</v>
      </c>
      <c r="AW104" s="40">
        <f t="shared" si="97"/>
        <v>0</v>
      </c>
      <c r="AX104" s="40">
        <f t="shared" si="98"/>
        <v>0</v>
      </c>
      <c r="AZ104">
        <v>92</v>
      </c>
      <c r="BA104">
        <f t="shared" si="65"/>
        <v>2</v>
      </c>
      <c r="BB104" s="40">
        <f t="shared" si="99"/>
        <v>0</v>
      </c>
      <c r="BC104" s="40">
        <f t="shared" si="100"/>
        <v>0</v>
      </c>
      <c r="BD104" s="40">
        <f t="shared" si="101"/>
        <v>0</v>
      </c>
      <c r="BE104" s="40">
        <f t="shared" si="102"/>
        <v>0</v>
      </c>
      <c r="BF104" s="40">
        <f t="shared" si="103"/>
        <v>0</v>
      </c>
      <c r="BH104">
        <v>92</v>
      </c>
      <c r="BI104">
        <f t="shared" si="66"/>
        <v>2</v>
      </c>
      <c r="BJ104" s="40">
        <f t="shared" si="104"/>
        <v>0</v>
      </c>
      <c r="BK104" s="40">
        <f t="shared" si="105"/>
        <v>0</v>
      </c>
      <c r="BL104" s="40">
        <f t="shared" si="106"/>
        <v>0</v>
      </c>
      <c r="BM104" s="40">
        <f t="shared" si="107"/>
        <v>0</v>
      </c>
      <c r="BN104" s="40">
        <f t="shared" si="108"/>
        <v>0</v>
      </c>
      <c r="BP104">
        <v>92</v>
      </c>
      <c r="BQ104">
        <f t="shared" si="67"/>
        <v>2</v>
      </c>
      <c r="BR104" s="40">
        <f t="shared" si="109"/>
        <v>0</v>
      </c>
      <c r="BS104" s="40">
        <f t="shared" si="110"/>
        <v>0</v>
      </c>
      <c r="BT104" s="40">
        <f t="shared" si="111"/>
        <v>0</v>
      </c>
      <c r="BU104" s="40">
        <f t="shared" si="112"/>
        <v>0</v>
      </c>
      <c r="BV104" s="40">
        <f t="shared" si="113"/>
        <v>0</v>
      </c>
    </row>
    <row r="105" spans="1:74" x14ac:dyDescent="0.25">
      <c r="A105" s="57">
        <f t="shared" si="57"/>
        <v>641038.82832758094</v>
      </c>
      <c r="B105" s="57">
        <f t="shared" si="58"/>
        <v>641038.82832758094</v>
      </c>
      <c r="C105">
        <f t="shared" ca="1" si="68"/>
        <v>2040.25</v>
      </c>
      <c r="D105">
        <v>93</v>
      </c>
      <c r="E105">
        <f t="shared" si="59"/>
        <v>2</v>
      </c>
      <c r="F105" s="40">
        <f t="shared" si="69"/>
        <v>0</v>
      </c>
      <c r="G105" s="40">
        <f t="shared" si="70"/>
        <v>0</v>
      </c>
      <c r="H105" s="40">
        <f t="shared" si="71"/>
        <v>0</v>
      </c>
      <c r="I105" s="40">
        <f t="shared" si="72"/>
        <v>0</v>
      </c>
      <c r="J105" s="40">
        <f t="shared" si="73"/>
        <v>0</v>
      </c>
      <c r="L105">
        <v>93</v>
      </c>
      <c r="M105">
        <f t="shared" si="60"/>
        <v>0</v>
      </c>
      <c r="N105" s="40">
        <f t="shared" si="74"/>
        <v>15171.213405231259</v>
      </c>
      <c r="O105" s="40">
        <f t="shared" si="75"/>
        <v>3530.5195843483507</v>
      </c>
      <c r="P105" s="40">
        <f t="shared" si="76"/>
        <v>18701.73298957961</v>
      </c>
      <c r="Q105" s="40">
        <f t="shared" si="77"/>
        <v>17536.661526744654</v>
      </c>
      <c r="R105" s="40">
        <f t="shared" si="78"/>
        <v>455564.73117454886</v>
      </c>
      <c r="T105">
        <v>93</v>
      </c>
      <c r="U105">
        <f t="shared" si="61"/>
        <v>0</v>
      </c>
      <c r="V105" s="40">
        <f t="shared" si="79"/>
        <v>6401.2823810608925</v>
      </c>
      <c r="W105" s="40">
        <f t="shared" si="80"/>
        <v>959.3768976704647</v>
      </c>
      <c r="X105" s="40">
        <f t="shared" si="81"/>
        <v>7360.6592787313575</v>
      </c>
      <c r="Y105" s="40">
        <f t="shared" si="82"/>
        <v>7044.0649025001039</v>
      </c>
      <c r="Z105" s="40">
        <f t="shared" si="83"/>
        <v>185474.09715303205</v>
      </c>
      <c r="AB105">
        <v>93</v>
      </c>
      <c r="AC105">
        <f t="shared" si="62"/>
        <v>2</v>
      </c>
      <c r="AD105" s="40">
        <f t="shared" si="84"/>
        <v>0</v>
      </c>
      <c r="AE105" s="40">
        <f t="shared" si="85"/>
        <v>-1.5916157281026246E-13</v>
      </c>
      <c r="AF105" s="40">
        <f t="shared" si="86"/>
        <v>0</v>
      </c>
      <c r="AG105" s="40">
        <f t="shared" si="87"/>
        <v>5.2523319027386615E-14</v>
      </c>
      <c r="AH105" s="40">
        <f t="shared" si="88"/>
        <v>-1.2732925824820995E-11</v>
      </c>
      <c r="AJ105">
        <v>93</v>
      </c>
      <c r="AK105">
        <f t="shared" si="63"/>
        <v>2</v>
      </c>
      <c r="AL105" s="40">
        <f t="shared" si="89"/>
        <v>0</v>
      </c>
      <c r="AM105" s="40">
        <f t="shared" si="90"/>
        <v>0</v>
      </c>
      <c r="AN105" s="40">
        <f t="shared" si="91"/>
        <v>0</v>
      </c>
      <c r="AO105" s="40">
        <f t="shared" si="92"/>
        <v>0</v>
      </c>
      <c r="AP105" s="40">
        <f t="shared" si="93"/>
        <v>0</v>
      </c>
      <c r="AR105">
        <v>93</v>
      </c>
      <c r="AS105">
        <f t="shared" si="64"/>
        <v>2</v>
      </c>
      <c r="AT105" s="40">
        <f t="shared" si="94"/>
        <v>0</v>
      </c>
      <c r="AU105" s="40">
        <f t="shared" si="95"/>
        <v>0</v>
      </c>
      <c r="AV105" s="40">
        <f t="shared" si="96"/>
        <v>0</v>
      </c>
      <c r="AW105" s="40">
        <f t="shared" si="97"/>
        <v>0</v>
      </c>
      <c r="AX105" s="40">
        <f t="shared" si="98"/>
        <v>0</v>
      </c>
      <c r="AZ105">
        <v>93</v>
      </c>
      <c r="BA105">
        <f t="shared" si="65"/>
        <v>2</v>
      </c>
      <c r="BB105" s="40">
        <f t="shared" si="99"/>
        <v>0</v>
      </c>
      <c r="BC105" s="40">
        <f t="shared" si="100"/>
        <v>0</v>
      </c>
      <c r="BD105" s="40">
        <f t="shared" si="101"/>
        <v>0</v>
      </c>
      <c r="BE105" s="40">
        <f t="shared" si="102"/>
        <v>0</v>
      </c>
      <c r="BF105" s="40">
        <f t="shared" si="103"/>
        <v>0</v>
      </c>
      <c r="BH105">
        <v>93</v>
      </c>
      <c r="BI105">
        <f t="shared" si="66"/>
        <v>2</v>
      </c>
      <c r="BJ105" s="40">
        <f t="shared" si="104"/>
        <v>0</v>
      </c>
      <c r="BK105" s="40">
        <f t="shared" si="105"/>
        <v>0</v>
      </c>
      <c r="BL105" s="40">
        <f t="shared" si="106"/>
        <v>0</v>
      </c>
      <c r="BM105" s="40">
        <f t="shared" si="107"/>
        <v>0</v>
      </c>
      <c r="BN105" s="40">
        <f t="shared" si="108"/>
        <v>0</v>
      </c>
      <c r="BP105">
        <v>93</v>
      </c>
      <c r="BQ105">
        <f t="shared" si="67"/>
        <v>2</v>
      </c>
      <c r="BR105" s="40">
        <f t="shared" si="109"/>
        <v>0</v>
      </c>
      <c r="BS105" s="40">
        <f t="shared" si="110"/>
        <v>0</v>
      </c>
      <c r="BT105" s="40">
        <f t="shared" si="111"/>
        <v>0</v>
      </c>
      <c r="BU105" s="40">
        <f t="shared" si="112"/>
        <v>0</v>
      </c>
      <c r="BV105" s="40">
        <f t="shared" si="113"/>
        <v>0</v>
      </c>
    </row>
    <row r="106" spans="1:74" x14ac:dyDescent="0.25">
      <c r="A106" s="57">
        <f t="shared" si="57"/>
        <v>619320.54202884424</v>
      </c>
      <c r="B106" s="57">
        <f t="shared" si="58"/>
        <v>619320.54202884424</v>
      </c>
      <c r="C106">
        <f t="shared" ca="1" si="68"/>
        <v>2040.5</v>
      </c>
      <c r="D106">
        <v>94</v>
      </c>
      <c r="E106">
        <f t="shared" si="59"/>
        <v>2</v>
      </c>
      <c r="F106" s="40">
        <f t="shared" si="69"/>
        <v>0</v>
      </c>
      <c r="G106" s="40">
        <f t="shared" si="70"/>
        <v>0</v>
      </c>
      <c r="H106" s="40">
        <f t="shared" si="71"/>
        <v>0</v>
      </c>
      <c r="I106" s="40">
        <f t="shared" si="72"/>
        <v>0</v>
      </c>
      <c r="J106" s="40">
        <f t="shared" si="73"/>
        <v>0</v>
      </c>
      <c r="L106">
        <v>94</v>
      </c>
      <c r="M106">
        <f t="shared" si="60"/>
        <v>0</v>
      </c>
      <c r="N106" s="40">
        <f t="shared" si="74"/>
        <v>15284.997505770494</v>
      </c>
      <c r="O106" s="40">
        <f t="shared" si="75"/>
        <v>3416.7354838091164</v>
      </c>
      <c r="P106" s="40">
        <f t="shared" si="76"/>
        <v>18701.73298957961</v>
      </c>
      <c r="Q106" s="40">
        <f t="shared" si="77"/>
        <v>17574.210279922601</v>
      </c>
      <c r="R106" s="40">
        <f t="shared" si="78"/>
        <v>440279.73366877838</v>
      </c>
      <c r="T106">
        <v>94</v>
      </c>
      <c r="U106">
        <f t="shared" si="61"/>
        <v>0</v>
      </c>
      <c r="V106" s="40">
        <f t="shared" si="79"/>
        <v>6433.2887929661974</v>
      </c>
      <c r="W106" s="40">
        <f t="shared" si="80"/>
        <v>927.37048576516031</v>
      </c>
      <c r="X106" s="40">
        <f t="shared" si="81"/>
        <v>7360.6592787313575</v>
      </c>
      <c r="Y106" s="40">
        <f t="shared" si="82"/>
        <v>7054.6270184288551</v>
      </c>
      <c r="Z106" s="40">
        <f t="shared" si="83"/>
        <v>179040.80836006586</v>
      </c>
      <c r="AB106">
        <v>94</v>
      </c>
      <c r="AC106">
        <f t="shared" si="62"/>
        <v>2</v>
      </c>
      <c r="AD106" s="40">
        <f t="shared" si="84"/>
        <v>0</v>
      </c>
      <c r="AE106" s="40">
        <f t="shared" si="85"/>
        <v>-1.5916157281026246E-13</v>
      </c>
      <c r="AF106" s="40">
        <f t="shared" si="86"/>
        <v>0</v>
      </c>
      <c r="AG106" s="40">
        <f t="shared" si="87"/>
        <v>5.2523319027386615E-14</v>
      </c>
      <c r="AH106" s="40">
        <f t="shared" si="88"/>
        <v>-1.2732925824820995E-11</v>
      </c>
      <c r="AJ106">
        <v>94</v>
      </c>
      <c r="AK106">
        <f t="shared" si="63"/>
        <v>2</v>
      </c>
      <c r="AL106" s="40">
        <f t="shared" si="89"/>
        <v>0</v>
      </c>
      <c r="AM106" s="40">
        <f t="shared" si="90"/>
        <v>0</v>
      </c>
      <c r="AN106" s="40">
        <f t="shared" si="91"/>
        <v>0</v>
      </c>
      <c r="AO106" s="40">
        <f t="shared" si="92"/>
        <v>0</v>
      </c>
      <c r="AP106" s="40">
        <f t="shared" si="93"/>
        <v>0</v>
      </c>
      <c r="AR106">
        <v>94</v>
      </c>
      <c r="AS106">
        <f t="shared" si="64"/>
        <v>2</v>
      </c>
      <c r="AT106" s="40">
        <f t="shared" si="94"/>
        <v>0</v>
      </c>
      <c r="AU106" s="40">
        <f t="shared" si="95"/>
        <v>0</v>
      </c>
      <c r="AV106" s="40">
        <f t="shared" si="96"/>
        <v>0</v>
      </c>
      <c r="AW106" s="40">
        <f t="shared" si="97"/>
        <v>0</v>
      </c>
      <c r="AX106" s="40">
        <f t="shared" si="98"/>
        <v>0</v>
      </c>
      <c r="AZ106">
        <v>94</v>
      </c>
      <c r="BA106">
        <f t="shared" si="65"/>
        <v>2</v>
      </c>
      <c r="BB106" s="40">
        <f t="shared" si="99"/>
        <v>0</v>
      </c>
      <c r="BC106" s="40">
        <f t="shared" si="100"/>
        <v>0</v>
      </c>
      <c r="BD106" s="40">
        <f t="shared" si="101"/>
        <v>0</v>
      </c>
      <c r="BE106" s="40">
        <f t="shared" si="102"/>
        <v>0</v>
      </c>
      <c r="BF106" s="40">
        <f t="shared" si="103"/>
        <v>0</v>
      </c>
      <c r="BH106">
        <v>94</v>
      </c>
      <c r="BI106">
        <f t="shared" si="66"/>
        <v>2</v>
      </c>
      <c r="BJ106" s="40">
        <f t="shared" si="104"/>
        <v>0</v>
      </c>
      <c r="BK106" s="40">
        <f t="shared" si="105"/>
        <v>0</v>
      </c>
      <c r="BL106" s="40">
        <f t="shared" si="106"/>
        <v>0</v>
      </c>
      <c r="BM106" s="40">
        <f t="shared" si="107"/>
        <v>0</v>
      </c>
      <c r="BN106" s="40">
        <f t="shared" si="108"/>
        <v>0</v>
      </c>
      <c r="BP106">
        <v>94</v>
      </c>
      <c r="BQ106">
        <f t="shared" si="67"/>
        <v>2</v>
      </c>
      <c r="BR106" s="40">
        <f t="shared" si="109"/>
        <v>0</v>
      </c>
      <c r="BS106" s="40">
        <f t="shared" si="110"/>
        <v>0</v>
      </c>
      <c r="BT106" s="40">
        <f t="shared" si="111"/>
        <v>0</v>
      </c>
      <c r="BU106" s="40">
        <f t="shared" si="112"/>
        <v>0</v>
      </c>
      <c r="BV106" s="40">
        <f t="shared" si="113"/>
        <v>0</v>
      </c>
    </row>
    <row r="107" spans="1:74" x14ac:dyDescent="0.25">
      <c r="A107" s="57">
        <f t="shared" si="57"/>
        <v>597455.45180484944</v>
      </c>
      <c r="B107" s="57">
        <f t="shared" si="58"/>
        <v>597455.45180484944</v>
      </c>
      <c r="C107">
        <f t="shared" ca="1" si="68"/>
        <v>2040.75</v>
      </c>
      <c r="D107">
        <v>95</v>
      </c>
      <c r="E107">
        <f t="shared" si="59"/>
        <v>2</v>
      </c>
      <c r="F107" s="40">
        <f t="shared" si="69"/>
        <v>0</v>
      </c>
      <c r="G107" s="40">
        <f t="shared" si="70"/>
        <v>0</v>
      </c>
      <c r="H107" s="40">
        <f t="shared" si="71"/>
        <v>0</v>
      </c>
      <c r="I107" s="40">
        <f t="shared" si="72"/>
        <v>0</v>
      </c>
      <c r="J107" s="40">
        <f t="shared" si="73"/>
        <v>0</v>
      </c>
      <c r="L107">
        <v>95</v>
      </c>
      <c r="M107">
        <f t="shared" si="60"/>
        <v>0</v>
      </c>
      <c r="N107" s="40">
        <f t="shared" si="74"/>
        <v>15399.634987063771</v>
      </c>
      <c r="O107" s="40">
        <f t="shared" si="75"/>
        <v>3302.0980025158378</v>
      </c>
      <c r="P107" s="40">
        <f t="shared" si="76"/>
        <v>18701.73298957961</v>
      </c>
      <c r="Q107" s="40">
        <f t="shared" si="77"/>
        <v>17612.040648749382</v>
      </c>
      <c r="R107" s="40">
        <f t="shared" si="78"/>
        <v>424880.09868171462</v>
      </c>
      <c r="T107">
        <v>95</v>
      </c>
      <c r="U107">
        <f t="shared" si="61"/>
        <v>0</v>
      </c>
      <c r="V107" s="40">
        <f t="shared" si="79"/>
        <v>6465.4552369310286</v>
      </c>
      <c r="W107" s="40">
        <f t="shared" si="80"/>
        <v>895.20404180032926</v>
      </c>
      <c r="X107" s="40">
        <f t="shared" si="81"/>
        <v>7360.6592787313575</v>
      </c>
      <c r="Y107" s="40">
        <f t="shared" si="82"/>
        <v>7065.2419449372492</v>
      </c>
      <c r="Z107" s="40">
        <f t="shared" si="83"/>
        <v>172575.35312313482</v>
      </c>
      <c r="AB107">
        <v>95</v>
      </c>
      <c r="AC107">
        <f t="shared" si="62"/>
        <v>2</v>
      </c>
      <c r="AD107" s="40">
        <f t="shared" si="84"/>
        <v>0</v>
      </c>
      <c r="AE107" s="40">
        <f t="shared" si="85"/>
        <v>-1.5916157281026246E-13</v>
      </c>
      <c r="AF107" s="40">
        <f t="shared" si="86"/>
        <v>0</v>
      </c>
      <c r="AG107" s="40">
        <f t="shared" si="87"/>
        <v>5.2523319027386615E-14</v>
      </c>
      <c r="AH107" s="40">
        <f t="shared" si="88"/>
        <v>-1.2732925824820995E-11</v>
      </c>
      <c r="AJ107">
        <v>95</v>
      </c>
      <c r="AK107">
        <f t="shared" si="63"/>
        <v>2</v>
      </c>
      <c r="AL107" s="40">
        <f t="shared" si="89"/>
        <v>0</v>
      </c>
      <c r="AM107" s="40">
        <f t="shared" si="90"/>
        <v>0</v>
      </c>
      <c r="AN107" s="40">
        <f t="shared" si="91"/>
        <v>0</v>
      </c>
      <c r="AO107" s="40">
        <f t="shared" si="92"/>
        <v>0</v>
      </c>
      <c r="AP107" s="40">
        <f t="shared" si="93"/>
        <v>0</v>
      </c>
      <c r="AR107">
        <v>95</v>
      </c>
      <c r="AS107">
        <f t="shared" si="64"/>
        <v>2</v>
      </c>
      <c r="AT107" s="40">
        <f t="shared" si="94"/>
        <v>0</v>
      </c>
      <c r="AU107" s="40">
        <f t="shared" si="95"/>
        <v>0</v>
      </c>
      <c r="AV107" s="40">
        <f t="shared" si="96"/>
        <v>0</v>
      </c>
      <c r="AW107" s="40">
        <f t="shared" si="97"/>
        <v>0</v>
      </c>
      <c r="AX107" s="40">
        <f t="shared" si="98"/>
        <v>0</v>
      </c>
      <c r="AZ107">
        <v>95</v>
      </c>
      <c r="BA107">
        <f t="shared" si="65"/>
        <v>2</v>
      </c>
      <c r="BB107" s="40">
        <f t="shared" si="99"/>
        <v>0</v>
      </c>
      <c r="BC107" s="40">
        <f t="shared" si="100"/>
        <v>0</v>
      </c>
      <c r="BD107" s="40">
        <f t="shared" si="101"/>
        <v>0</v>
      </c>
      <c r="BE107" s="40">
        <f t="shared" si="102"/>
        <v>0</v>
      </c>
      <c r="BF107" s="40">
        <f t="shared" si="103"/>
        <v>0</v>
      </c>
      <c r="BH107">
        <v>95</v>
      </c>
      <c r="BI107">
        <f t="shared" si="66"/>
        <v>2</v>
      </c>
      <c r="BJ107" s="40">
        <f t="shared" si="104"/>
        <v>0</v>
      </c>
      <c r="BK107" s="40">
        <f t="shared" si="105"/>
        <v>0</v>
      </c>
      <c r="BL107" s="40">
        <f t="shared" si="106"/>
        <v>0</v>
      </c>
      <c r="BM107" s="40">
        <f t="shared" si="107"/>
        <v>0</v>
      </c>
      <c r="BN107" s="40">
        <f t="shared" si="108"/>
        <v>0</v>
      </c>
      <c r="BP107">
        <v>95</v>
      </c>
      <c r="BQ107">
        <f t="shared" si="67"/>
        <v>2</v>
      </c>
      <c r="BR107" s="40">
        <f t="shared" si="109"/>
        <v>0</v>
      </c>
      <c r="BS107" s="40">
        <f t="shared" si="110"/>
        <v>0</v>
      </c>
      <c r="BT107" s="40">
        <f t="shared" si="111"/>
        <v>0</v>
      </c>
      <c r="BU107" s="40">
        <f t="shared" si="112"/>
        <v>0</v>
      </c>
      <c r="BV107" s="40">
        <f t="shared" si="113"/>
        <v>0</v>
      </c>
    </row>
    <row r="108" spans="1:74" x14ac:dyDescent="0.25">
      <c r="A108" s="57">
        <f t="shared" si="57"/>
        <v>575442.53704226704</v>
      </c>
      <c r="B108" s="57">
        <f t="shared" si="58"/>
        <v>575442.53704226704</v>
      </c>
      <c r="C108">
        <f t="shared" ca="1" si="68"/>
        <v>2041</v>
      </c>
      <c r="D108">
        <v>96</v>
      </c>
      <c r="E108">
        <f t="shared" si="59"/>
        <v>2</v>
      </c>
      <c r="F108" s="40">
        <f t="shared" si="69"/>
        <v>0</v>
      </c>
      <c r="G108" s="40">
        <f t="shared" si="70"/>
        <v>0</v>
      </c>
      <c r="H108" s="40">
        <f t="shared" si="71"/>
        <v>0</v>
      </c>
      <c r="I108" s="40">
        <f t="shared" si="72"/>
        <v>0</v>
      </c>
      <c r="J108" s="40">
        <f t="shared" si="73"/>
        <v>0</v>
      </c>
      <c r="L108">
        <v>96</v>
      </c>
      <c r="M108">
        <f t="shared" si="60"/>
        <v>0</v>
      </c>
      <c r="N108" s="40">
        <f t="shared" si="74"/>
        <v>15515.132249466751</v>
      </c>
      <c r="O108" s="40">
        <f t="shared" si="75"/>
        <v>3186.6007401128595</v>
      </c>
      <c r="P108" s="40">
        <f t="shared" si="76"/>
        <v>18701.73298957961</v>
      </c>
      <c r="Q108" s="40">
        <f t="shared" si="77"/>
        <v>17650.154745342366</v>
      </c>
      <c r="R108" s="40">
        <f t="shared" si="78"/>
        <v>409364.96643224789</v>
      </c>
      <c r="T108">
        <v>96</v>
      </c>
      <c r="U108">
        <f t="shared" si="61"/>
        <v>0</v>
      </c>
      <c r="V108" s="40">
        <f t="shared" si="79"/>
        <v>6497.7825131156833</v>
      </c>
      <c r="W108" s="40">
        <f t="shared" si="80"/>
        <v>862.87676561567412</v>
      </c>
      <c r="X108" s="40">
        <f t="shared" si="81"/>
        <v>7360.6592787313575</v>
      </c>
      <c r="Y108" s="40">
        <f t="shared" si="82"/>
        <v>7075.9099460781854</v>
      </c>
      <c r="Z108" s="40">
        <f t="shared" si="83"/>
        <v>166077.57061001915</v>
      </c>
      <c r="AB108">
        <v>96</v>
      </c>
      <c r="AC108">
        <f t="shared" si="62"/>
        <v>2</v>
      </c>
      <c r="AD108" s="40">
        <f t="shared" si="84"/>
        <v>0</v>
      </c>
      <c r="AE108" s="40">
        <f t="shared" si="85"/>
        <v>-1.5916157281026246E-13</v>
      </c>
      <c r="AF108" s="40">
        <f t="shared" si="86"/>
        <v>0</v>
      </c>
      <c r="AG108" s="40">
        <f t="shared" si="87"/>
        <v>5.2523319027386615E-14</v>
      </c>
      <c r="AH108" s="40">
        <f t="shared" si="88"/>
        <v>-1.2732925824820995E-11</v>
      </c>
      <c r="AJ108">
        <v>96</v>
      </c>
      <c r="AK108">
        <f t="shared" si="63"/>
        <v>2</v>
      </c>
      <c r="AL108" s="40">
        <f t="shared" si="89"/>
        <v>0</v>
      </c>
      <c r="AM108" s="40">
        <f t="shared" si="90"/>
        <v>0</v>
      </c>
      <c r="AN108" s="40">
        <f t="shared" si="91"/>
        <v>0</v>
      </c>
      <c r="AO108" s="40">
        <f t="shared" si="92"/>
        <v>0</v>
      </c>
      <c r="AP108" s="40">
        <f t="shared" si="93"/>
        <v>0</v>
      </c>
      <c r="AR108">
        <v>96</v>
      </c>
      <c r="AS108">
        <f t="shared" si="64"/>
        <v>2</v>
      </c>
      <c r="AT108" s="40">
        <f t="shared" si="94"/>
        <v>0</v>
      </c>
      <c r="AU108" s="40">
        <f t="shared" si="95"/>
        <v>0</v>
      </c>
      <c r="AV108" s="40">
        <f t="shared" si="96"/>
        <v>0</v>
      </c>
      <c r="AW108" s="40">
        <f t="shared" si="97"/>
        <v>0</v>
      </c>
      <c r="AX108" s="40">
        <f t="shared" si="98"/>
        <v>0</v>
      </c>
      <c r="AZ108">
        <v>96</v>
      </c>
      <c r="BA108">
        <f t="shared" si="65"/>
        <v>2</v>
      </c>
      <c r="BB108" s="40">
        <f t="shared" si="99"/>
        <v>0</v>
      </c>
      <c r="BC108" s="40">
        <f t="shared" si="100"/>
        <v>0</v>
      </c>
      <c r="BD108" s="40">
        <f t="shared" si="101"/>
        <v>0</v>
      </c>
      <c r="BE108" s="40">
        <f t="shared" si="102"/>
        <v>0</v>
      </c>
      <c r="BF108" s="40">
        <f t="shared" si="103"/>
        <v>0</v>
      </c>
      <c r="BH108">
        <v>96</v>
      </c>
      <c r="BI108">
        <f t="shared" si="66"/>
        <v>2</v>
      </c>
      <c r="BJ108" s="40">
        <f t="shared" si="104"/>
        <v>0</v>
      </c>
      <c r="BK108" s="40">
        <f t="shared" si="105"/>
        <v>0</v>
      </c>
      <c r="BL108" s="40">
        <f t="shared" si="106"/>
        <v>0</v>
      </c>
      <c r="BM108" s="40">
        <f t="shared" si="107"/>
        <v>0</v>
      </c>
      <c r="BN108" s="40">
        <f t="shared" si="108"/>
        <v>0</v>
      </c>
      <c r="BP108">
        <v>96</v>
      </c>
      <c r="BQ108">
        <f t="shared" si="67"/>
        <v>2</v>
      </c>
      <c r="BR108" s="40">
        <f t="shared" si="109"/>
        <v>0</v>
      </c>
      <c r="BS108" s="40">
        <f t="shared" si="110"/>
        <v>0</v>
      </c>
      <c r="BT108" s="40">
        <f t="shared" si="111"/>
        <v>0</v>
      </c>
      <c r="BU108" s="40">
        <f t="shared" si="112"/>
        <v>0</v>
      </c>
      <c r="BV108" s="40">
        <f t="shared" si="113"/>
        <v>0</v>
      </c>
    </row>
    <row r="109" spans="1:74" x14ac:dyDescent="0.25">
      <c r="A109" s="57">
        <f t="shared" si="57"/>
        <v>553280.76987524796</v>
      </c>
      <c r="B109" s="57">
        <f t="shared" si="58"/>
        <v>553280.76987524796</v>
      </c>
      <c r="C109">
        <f t="shared" ca="1" si="68"/>
        <v>2041.25</v>
      </c>
      <c r="D109">
        <v>97</v>
      </c>
      <c r="E109">
        <f t="shared" si="59"/>
        <v>2</v>
      </c>
      <c r="F109" s="40">
        <f t="shared" si="69"/>
        <v>0</v>
      </c>
      <c r="G109" s="40">
        <f t="shared" si="70"/>
        <v>0</v>
      </c>
      <c r="H109" s="40">
        <f t="shared" si="71"/>
        <v>0</v>
      </c>
      <c r="I109" s="40">
        <f t="shared" si="72"/>
        <v>0</v>
      </c>
      <c r="J109" s="40">
        <f t="shared" si="73"/>
        <v>0</v>
      </c>
      <c r="L109">
        <v>97</v>
      </c>
      <c r="M109">
        <f t="shared" si="60"/>
        <v>0</v>
      </c>
      <c r="N109" s="40">
        <f t="shared" si="74"/>
        <v>15631.495741337751</v>
      </c>
      <c r="O109" s="40">
        <f t="shared" si="75"/>
        <v>3070.2372482418591</v>
      </c>
      <c r="P109" s="40">
        <f t="shared" si="76"/>
        <v>18701.73298957961</v>
      </c>
      <c r="Q109" s="40">
        <f t="shared" si="77"/>
        <v>17688.554697659798</v>
      </c>
      <c r="R109" s="40">
        <f t="shared" si="78"/>
        <v>393733.47069091012</v>
      </c>
      <c r="T109">
        <v>97</v>
      </c>
      <c r="U109">
        <f t="shared" si="61"/>
        <v>0</v>
      </c>
      <c r="V109" s="40">
        <f t="shared" si="79"/>
        <v>6530.2714256812615</v>
      </c>
      <c r="W109" s="40">
        <f t="shared" si="80"/>
        <v>830.38785305009571</v>
      </c>
      <c r="X109" s="40">
        <f t="shared" si="81"/>
        <v>7360.6592787313575</v>
      </c>
      <c r="Y109" s="40">
        <f t="shared" si="82"/>
        <v>7086.6312872248263</v>
      </c>
      <c r="Z109" s="40">
        <f t="shared" si="83"/>
        <v>159547.2991843379</v>
      </c>
      <c r="AB109">
        <v>97</v>
      </c>
      <c r="AC109">
        <f t="shared" si="62"/>
        <v>2</v>
      </c>
      <c r="AD109" s="40">
        <f t="shared" si="84"/>
        <v>0</v>
      </c>
      <c r="AE109" s="40">
        <f t="shared" si="85"/>
        <v>-1.5916157281026246E-13</v>
      </c>
      <c r="AF109" s="40">
        <f t="shared" si="86"/>
        <v>0</v>
      </c>
      <c r="AG109" s="40">
        <f t="shared" si="87"/>
        <v>5.2523319027386615E-14</v>
      </c>
      <c r="AH109" s="40">
        <f t="shared" si="88"/>
        <v>-1.2732925824820995E-11</v>
      </c>
      <c r="AJ109">
        <v>97</v>
      </c>
      <c r="AK109">
        <f t="shared" si="63"/>
        <v>2</v>
      </c>
      <c r="AL109" s="40">
        <f t="shared" si="89"/>
        <v>0</v>
      </c>
      <c r="AM109" s="40">
        <f t="shared" si="90"/>
        <v>0</v>
      </c>
      <c r="AN109" s="40">
        <f t="shared" si="91"/>
        <v>0</v>
      </c>
      <c r="AO109" s="40">
        <f t="shared" si="92"/>
        <v>0</v>
      </c>
      <c r="AP109" s="40">
        <f t="shared" si="93"/>
        <v>0</v>
      </c>
      <c r="AR109">
        <v>97</v>
      </c>
      <c r="AS109">
        <f t="shared" si="64"/>
        <v>2</v>
      </c>
      <c r="AT109" s="40">
        <f t="shared" si="94"/>
        <v>0</v>
      </c>
      <c r="AU109" s="40">
        <f t="shared" si="95"/>
        <v>0</v>
      </c>
      <c r="AV109" s="40">
        <f t="shared" si="96"/>
        <v>0</v>
      </c>
      <c r="AW109" s="40">
        <f t="shared" si="97"/>
        <v>0</v>
      </c>
      <c r="AX109" s="40">
        <f t="shared" si="98"/>
        <v>0</v>
      </c>
      <c r="AZ109">
        <v>97</v>
      </c>
      <c r="BA109">
        <f t="shared" si="65"/>
        <v>2</v>
      </c>
      <c r="BB109" s="40">
        <f t="shared" si="99"/>
        <v>0</v>
      </c>
      <c r="BC109" s="40">
        <f t="shared" si="100"/>
        <v>0</v>
      </c>
      <c r="BD109" s="40">
        <f t="shared" si="101"/>
        <v>0</v>
      </c>
      <c r="BE109" s="40">
        <f t="shared" si="102"/>
        <v>0</v>
      </c>
      <c r="BF109" s="40">
        <f t="shared" si="103"/>
        <v>0</v>
      </c>
      <c r="BH109">
        <v>97</v>
      </c>
      <c r="BI109">
        <f t="shared" si="66"/>
        <v>2</v>
      </c>
      <c r="BJ109" s="40">
        <f t="shared" si="104"/>
        <v>0</v>
      </c>
      <c r="BK109" s="40">
        <f t="shared" si="105"/>
        <v>0</v>
      </c>
      <c r="BL109" s="40">
        <f t="shared" si="106"/>
        <v>0</v>
      </c>
      <c r="BM109" s="40">
        <f t="shared" si="107"/>
        <v>0</v>
      </c>
      <c r="BN109" s="40">
        <f t="shared" si="108"/>
        <v>0</v>
      </c>
      <c r="BP109">
        <v>97</v>
      </c>
      <c r="BQ109">
        <f t="shared" si="67"/>
        <v>2</v>
      </c>
      <c r="BR109" s="40">
        <f t="shared" si="109"/>
        <v>0</v>
      </c>
      <c r="BS109" s="40">
        <f t="shared" si="110"/>
        <v>0</v>
      </c>
      <c r="BT109" s="40">
        <f t="shared" si="111"/>
        <v>0</v>
      </c>
      <c r="BU109" s="40">
        <f t="shared" si="112"/>
        <v>0</v>
      </c>
      <c r="BV109" s="40">
        <f t="shared" si="113"/>
        <v>0</v>
      </c>
    </row>
    <row r="110" spans="1:74" x14ac:dyDescent="0.25">
      <c r="A110" s="57">
        <f t="shared" si="57"/>
        <v>530969.11513304058</v>
      </c>
      <c r="B110" s="57">
        <f t="shared" si="58"/>
        <v>530969.11513304058</v>
      </c>
      <c r="C110">
        <f t="shared" ca="1" si="68"/>
        <v>2041.5</v>
      </c>
      <c r="D110">
        <v>98</v>
      </c>
      <c r="E110">
        <f t="shared" si="59"/>
        <v>2</v>
      </c>
      <c r="F110" s="40">
        <f t="shared" si="69"/>
        <v>0</v>
      </c>
      <c r="G110" s="40">
        <f t="shared" si="70"/>
        <v>0</v>
      </c>
      <c r="H110" s="40">
        <f t="shared" si="71"/>
        <v>0</v>
      </c>
      <c r="I110" s="40">
        <f t="shared" si="72"/>
        <v>0</v>
      </c>
      <c r="J110" s="40">
        <f t="shared" si="73"/>
        <v>0</v>
      </c>
      <c r="L110">
        <v>98</v>
      </c>
      <c r="M110">
        <f t="shared" si="60"/>
        <v>0</v>
      </c>
      <c r="N110" s="40">
        <f t="shared" si="74"/>
        <v>15748.731959397785</v>
      </c>
      <c r="O110" s="40">
        <f t="shared" si="75"/>
        <v>2953.0010301818256</v>
      </c>
      <c r="P110" s="40">
        <f t="shared" si="76"/>
        <v>18701.73298957961</v>
      </c>
      <c r="Q110" s="40">
        <f t="shared" si="77"/>
        <v>17727.242649619606</v>
      </c>
      <c r="R110" s="40">
        <f t="shared" si="78"/>
        <v>377984.73873151233</v>
      </c>
      <c r="T110">
        <v>98</v>
      </c>
      <c r="U110">
        <f t="shared" si="61"/>
        <v>0</v>
      </c>
      <c r="V110" s="40">
        <f t="shared" si="79"/>
        <v>6562.9227828096682</v>
      </c>
      <c r="W110" s="40">
        <f t="shared" si="80"/>
        <v>797.73649592168954</v>
      </c>
      <c r="X110" s="40">
        <f t="shared" si="81"/>
        <v>7360.6592787313575</v>
      </c>
      <c r="Y110" s="40">
        <f t="shared" si="82"/>
        <v>7097.4062350772001</v>
      </c>
      <c r="Z110" s="40">
        <f t="shared" si="83"/>
        <v>152984.37640152822</v>
      </c>
      <c r="AB110">
        <v>98</v>
      </c>
      <c r="AC110">
        <f t="shared" si="62"/>
        <v>2</v>
      </c>
      <c r="AD110" s="40">
        <f t="shared" si="84"/>
        <v>0</v>
      </c>
      <c r="AE110" s="40">
        <f t="shared" si="85"/>
        <v>-1.5916157281026246E-13</v>
      </c>
      <c r="AF110" s="40">
        <f t="shared" si="86"/>
        <v>0</v>
      </c>
      <c r="AG110" s="40">
        <f t="shared" si="87"/>
        <v>5.2523319027386615E-14</v>
      </c>
      <c r="AH110" s="40">
        <f t="shared" si="88"/>
        <v>-1.2732925824820995E-11</v>
      </c>
      <c r="AJ110">
        <v>98</v>
      </c>
      <c r="AK110">
        <f t="shared" si="63"/>
        <v>2</v>
      </c>
      <c r="AL110" s="40">
        <f t="shared" si="89"/>
        <v>0</v>
      </c>
      <c r="AM110" s="40">
        <f t="shared" si="90"/>
        <v>0</v>
      </c>
      <c r="AN110" s="40">
        <f t="shared" si="91"/>
        <v>0</v>
      </c>
      <c r="AO110" s="40">
        <f t="shared" si="92"/>
        <v>0</v>
      </c>
      <c r="AP110" s="40">
        <f t="shared" si="93"/>
        <v>0</v>
      </c>
      <c r="AR110">
        <v>98</v>
      </c>
      <c r="AS110">
        <f t="shared" si="64"/>
        <v>2</v>
      </c>
      <c r="AT110" s="40">
        <f t="shared" si="94"/>
        <v>0</v>
      </c>
      <c r="AU110" s="40">
        <f t="shared" si="95"/>
        <v>0</v>
      </c>
      <c r="AV110" s="40">
        <f t="shared" si="96"/>
        <v>0</v>
      </c>
      <c r="AW110" s="40">
        <f t="shared" si="97"/>
        <v>0</v>
      </c>
      <c r="AX110" s="40">
        <f t="shared" si="98"/>
        <v>0</v>
      </c>
      <c r="AZ110">
        <v>98</v>
      </c>
      <c r="BA110">
        <f t="shared" si="65"/>
        <v>2</v>
      </c>
      <c r="BB110" s="40">
        <f t="shared" si="99"/>
        <v>0</v>
      </c>
      <c r="BC110" s="40">
        <f t="shared" si="100"/>
        <v>0</v>
      </c>
      <c r="BD110" s="40">
        <f t="shared" si="101"/>
        <v>0</v>
      </c>
      <c r="BE110" s="40">
        <f t="shared" si="102"/>
        <v>0</v>
      </c>
      <c r="BF110" s="40">
        <f t="shared" si="103"/>
        <v>0</v>
      </c>
      <c r="BH110">
        <v>98</v>
      </c>
      <c r="BI110">
        <f t="shared" si="66"/>
        <v>2</v>
      </c>
      <c r="BJ110" s="40">
        <f t="shared" si="104"/>
        <v>0</v>
      </c>
      <c r="BK110" s="40">
        <f t="shared" si="105"/>
        <v>0</v>
      </c>
      <c r="BL110" s="40">
        <f t="shared" si="106"/>
        <v>0</v>
      </c>
      <c r="BM110" s="40">
        <f t="shared" si="107"/>
        <v>0</v>
      </c>
      <c r="BN110" s="40">
        <f t="shared" si="108"/>
        <v>0</v>
      </c>
      <c r="BP110">
        <v>98</v>
      </c>
      <c r="BQ110">
        <f t="shared" si="67"/>
        <v>2</v>
      </c>
      <c r="BR110" s="40">
        <f t="shared" si="109"/>
        <v>0</v>
      </c>
      <c r="BS110" s="40">
        <f t="shared" si="110"/>
        <v>0</v>
      </c>
      <c r="BT110" s="40">
        <f t="shared" si="111"/>
        <v>0</v>
      </c>
      <c r="BU110" s="40">
        <f t="shared" si="112"/>
        <v>0</v>
      </c>
      <c r="BV110" s="40">
        <f t="shared" si="113"/>
        <v>0</v>
      </c>
    </row>
    <row r="111" spans="1:74" x14ac:dyDescent="0.25">
      <c r="A111" s="57">
        <f t="shared" si="57"/>
        <v>508506.53028722364</v>
      </c>
      <c r="B111" s="57">
        <f t="shared" si="58"/>
        <v>508506.53028722364</v>
      </c>
      <c r="C111">
        <f t="shared" ca="1" si="68"/>
        <v>2041.75</v>
      </c>
      <c r="D111">
        <v>99</v>
      </c>
      <c r="E111">
        <f t="shared" si="59"/>
        <v>2</v>
      </c>
      <c r="F111" s="40">
        <f t="shared" si="69"/>
        <v>0</v>
      </c>
      <c r="G111" s="40">
        <f t="shared" si="70"/>
        <v>0</v>
      </c>
      <c r="H111" s="40">
        <f t="shared" si="71"/>
        <v>0</v>
      </c>
      <c r="I111" s="40">
        <f t="shared" si="72"/>
        <v>0</v>
      </c>
      <c r="J111" s="40">
        <f t="shared" si="73"/>
        <v>0</v>
      </c>
      <c r="L111">
        <v>99</v>
      </c>
      <c r="M111">
        <f t="shared" si="60"/>
        <v>0</v>
      </c>
      <c r="N111" s="40">
        <f t="shared" si="74"/>
        <v>15866.847449093268</v>
      </c>
      <c r="O111" s="40">
        <f t="shared" si="75"/>
        <v>2834.8855404863425</v>
      </c>
      <c r="P111" s="40">
        <f t="shared" si="76"/>
        <v>18701.73298957961</v>
      </c>
      <c r="Q111" s="40">
        <f t="shared" si="77"/>
        <v>17766.220761219116</v>
      </c>
      <c r="R111" s="40">
        <f t="shared" si="78"/>
        <v>362117.89128241909</v>
      </c>
      <c r="T111">
        <v>99</v>
      </c>
      <c r="U111">
        <f t="shared" si="61"/>
        <v>0</v>
      </c>
      <c r="V111" s="40">
        <f t="shared" si="79"/>
        <v>6595.7373967237163</v>
      </c>
      <c r="W111" s="40">
        <f t="shared" si="80"/>
        <v>764.9218820076411</v>
      </c>
      <c r="X111" s="40">
        <f t="shared" si="81"/>
        <v>7360.6592787313575</v>
      </c>
      <c r="Y111" s="40">
        <f t="shared" si="82"/>
        <v>7108.2350576688359</v>
      </c>
      <c r="Z111" s="40">
        <f t="shared" si="83"/>
        <v>146388.63900480451</v>
      </c>
      <c r="AB111">
        <v>99</v>
      </c>
      <c r="AC111">
        <f t="shared" si="62"/>
        <v>2</v>
      </c>
      <c r="AD111" s="40">
        <f t="shared" si="84"/>
        <v>0</v>
      </c>
      <c r="AE111" s="40">
        <f t="shared" si="85"/>
        <v>-1.5916157281026246E-13</v>
      </c>
      <c r="AF111" s="40">
        <f t="shared" si="86"/>
        <v>0</v>
      </c>
      <c r="AG111" s="40">
        <f t="shared" si="87"/>
        <v>5.2523319027386615E-14</v>
      </c>
      <c r="AH111" s="40">
        <f t="shared" si="88"/>
        <v>-1.2732925824820995E-11</v>
      </c>
      <c r="AJ111">
        <v>99</v>
      </c>
      <c r="AK111">
        <f t="shared" si="63"/>
        <v>2</v>
      </c>
      <c r="AL111" s="40">
        <f t="shared" si="89"/>
        <v>0</v>
      </c>
      <c r="AM111" s="40">
        <f t="shared" si="90"/>
        <v>0</v>
      </c>
      <c r="AN111" s="40">
        <f t="shared" si="91"/>
        <v>0</v>
      </c>
      <c r="AO111" s="40">
        <f t="shared" si="92"/>
        <v>0</v>
      </c>
      <c r="AP111" s="40">
        <f t="shared" si="93"/>
        <v>0</v>
      </c>
      <c r="AR111">
        <v>99</v>
      </c>
      <c r="AS111">
        <f t="shared" si="64"/>
        <v>2</v>
      </c>
      <c r="AT111" s="40">
        <f t="shared" si="94"/>
        <v>0</v>
      </c>
      <c r="AU111" s="40">
        <f t="shared" si="95"/>
        <v>0</v>
      </c>
      <c r="AV111" s="40">
        <f t="shared" si="96"/>
        <v>0</v>
      </c>
      <c r="AW111" s="40">
        <f t="shared" si="97"/>
        <v>0</v>
      </c>
      <c r="AX111" s="40">
        <f t="shared" si="98"/>
        <v>0</v>
      </c>
      <c r="AZ111">
        <v>99</v>
      </c>
      <c r="BA111">
        <f t="shared" si="65"/>
        <v>2</v>
      </c>
      <c r="BB111" s="40">
        <f t="shared" si="99"/>
        <v>0</v>
      </c>
      <c r="BC111" s="40">
        <f t="shared" si="100"/>
        <v>0</v>
      </c>
      <c r="BD111" s="40">
        <f t="shared" si="101"/>
        <v>0</v>
      </c>
      <c r="BE111" s="40">
        <f t="shared" si="102"/>
        <v>0</v>
      </c>
      <c r="BF111" s="40">
        <f t="shared" si="103"/>
        <v>0</v>
      </c>
      <c r="BH111">
        <v>99</v>
      </c>
      <c r="BI111">
        <f t="shared" si="66"/>
        <v>2</v>
      </c>
      <c r="BJ111" s="40">
        <f t="shared" si="104"/>
        <v>0</v>
      </c>
      <c r="BK111" s="40">
        <f t="shared" si="105"/>
        <v>0</v>
      </c>
      <c r="BL111" s="40">
        <f t="shared" si="106"/>
        <v>0</v>
      </c>
      <c r="BM111" s="40">
        <f t="shared" si="107"/>
        <v>0</v>
      </c>
      <c r="BN111" s="40">
        <f t="shared" si="108"/>
        <v>0</v>
      </c>
      <c r="BP111">
        <v>99</v>
      </c>
      <c r="BQ111">
        <f t="shared" si="67"/>
        <v>2</v>
      </c>
      <c r="BR111" s="40">
        <f t="shared" si="109"/>
        <v>0</v>
      </c>
      <c r="BS111" s="40">
        <f t="shared" si="110"/>
        <v>0</v>
      </c>
      <c r="BT111" s="40">
        <f t="shared" si="111"/>
        <v>0</v>
      </c>
      <c r="BU111" s="40">
        <f t="shared" si="112"/>
        <v>0</v>
      </c>
      <c r="BV111" s="40">
        <f t="shared" si="113"/>
        <v>0</v>
      </c>
    </row>
    <row r="112" spans="1:74" x14ac:dyDescent="0.25">
      <c r="A112" s="57">
        <f t="shared" si="57"/>
        <v>485891.96539855481</v>
      </c>
      <c r="B112" s="57">
        <f t="shared" si="58"/>
        <v>485891.96539855481</v>
      </c>
      <c r="C112">
        <f t="shared" ca="1" si="68"/>
        <v>2042</v>
      </c>
      <c r="D112">
        <v>100</v>
      </c>
      <c r="E112">
        <f t="shared" si="59"/>
        <v>2</v>
      </c>
      <c r="F112" s="40">
        <f t="shared" si="69"/>
        <v>0</v>
      </c>
      <c r="G112" s="40">
        <f t="shared" si="70"/>
        <v>0</v>
      </c>
      <c r="H112" s="40">
        <f t="shared" si="71"/>
        <v>0</v>
      </c>
      <c r="I112" s="40">
        <f t="shared" si="72"/>
        <v>0</v>
      </c>
      <c r="J112" s="40">
        <f t="shared" si="73"/>
        <v>0</v>
      </c>
      <c r="L112">
        <v>100</v>
      </c>
      <c r="M112">
        <f t="shared" si="60"/>
        <v>0</v>
      </c>
      <c r="N112" s="40">
        <f t="shared" si="74"/>
        <v>15985.848804961468</v>
      </c>
      <c r="O112" s="40">
        <f t="shared" si="75"/>
        <v>2715.8841846181431</v>
      </c>
      <c r="P112" s="40">
        <f t="shared" si="76"/>
        <v>18701.73298957961</v>
      </c>
      <c r="Q112" s="40">
        <f t="shared" si="77"/>
        <v>17805.491208655621</v>
      </c>
      <c r="R112" s="40">
        <f t="shared" si="78"/>
        <v>346132.04247745761</v>
      </c>
      <c r="T112">
        <v>100</v>
      </c>
      <c r="U112">
        <f t="shared" si="61"/>
        <v>0</v>
      </c>
      <c r="V112" s="40">
        <f t="shared" si="79"/>
        <v>6628.7160837073352</v>
      </c>
      <c r="W112" s="40">
        <f t="shared" si="80"/>
        <v>731.94319502402254</v>
      </c>
      <c r="X112" s="40">
        <f t="shared" si="81"/>
        <v>7360.6592787313575</v>
      </c>
      <c r="Y112" s="40">
        <f t="shared" si="82"/>
        <v>7119.1180243734298</v>
      </c>
      <c r="Z112" s="40">
        <f t="shared" si="83"/>
        <v>139759.92292109717</v>
      </c>
      <c r="AB112">
        <v>100</v>
      </c>
      <c r="AC112">
        <f t="shared" si="62"/>
        <v>2</v>
      </c>
      <c r="AD112" s="40">
        <f t="shared" si="84"/>
        <v>0</v>
      </c>
      <c r="AE112" s="40">
        <f t="shared" si="85"/>
        <v>-1.5916157281026246E-13</v>
      </c>
      <c r="AF112" s="40">
        <f t="shared" si="86"/>
        <v>0</v>
      </c>
      <c r="AG112" s="40">
        <f t="shared" si="87"/>
        <v>5.2523319027386615E-14</v>
      </c>
      <c r="AH112" s="40">
        <f t="shared" si="88"/>
        <v>-1.2732925824820995E-11</v>
      </c>
      <c r="AJ112">
        <v>100</v>
      </c>
      <c r="AK112">
        <f t="shared" si="63"/>
        <v>2</v>
      </c>
      <c r="AL112" s="40">
        <f t="shared" si="89"/>
        <v>0</v>
      </c>
      <c r="AM112" s="40">
        <f t="shared" si="90"/>
        <v>0</v>
      </c>
      <c r="AN112" s="40">
        <f t="shared" si="91"/>
        <v>0</v>
      </c>
      <c r="AO112" s="40">
        <f t="shared" si="92"/>
        <v>0</v>
      </c>
      <c r="AP112" s="40">
        <f t="shared" si="93"/>
        <v>0</v>
      </c>
      <c r="AR112">
        <v>100</v>
      </c>
      <c r="AS112">
        <f t="shared" si="64"/>
        <v>2</v>
      </c>
      <c r="AT112" s="40">
        <f t="shared" si="94"/>
        <v>0</v>
      </c>
      <c r="AU112" s="40">
        <f t="shared" si="95"/>
        <v>0</v>
      </c>
      <c r="AV112" s="40">
        <f t="shared" si="96"/>
        <v>0</v>
      </c>
      <c r="AW112" s="40">
        <f t="shared" si="97"/>
        <v>0</v>
      </c>
      <c r="AX112" s="40">
        <f t="shared" si="98"/>
        <v>0</v>
      </c>
      <c r="AZ112">
        <v>100</v>
      </c>
      <c r="BA112">
        <f t="shared" si="65"/>
        <v>2</v>
      </c>
      <c r="BB112" s="40">
        <f t="shared" si="99"/>
        <v>0</v>
      </c>
      <c r="BC112" s="40">
        <f t="shared" si="100"/>
        <v>0</v>
      </c>
      <c r="BD112" s="40">
        <f t="shared" si="101"/>
        <v>0</v>
      </c>
      <c r="BE112" s="40">
        <f t="shared" si="102"/>
        <v>0</v>
      </c>
      <c r="BF112" s="40">
        <f t="shared" si="103"/>
        <v>0</v>
      </c>
      <c r="BH112">
        <v>100</v>
      </c>
      <c r="BI112">
        <f t="shared" si="66"/>
        <v>2</v>
      </c>
      <c r="BJ112" s="40">
        <f t="shared" si="104"/>
        <v>0</v>
      </c>
      <c r="BK112" s="40">
        <f t="shared" si="105"/>
        <v>0</v>
      </c>
      <c r="BL112" s="40">
        <f t="shared" si="106"/>
        <v>0</v>
      </c>
      <c r="BM112" s="40">
        <f t="shared" si="107"/>
        <v>0</v>
      </c>
      <c r="BN112" s="40">
        <f t="shared" si="108"/>
        <v>0</v>
      </c>
      <c r="BP112">
        <v>100</v>
      </c>
      <c r="BQ112">
        <f t="shared" si="67"/>
        <v>2</v>
      </c>
      <c r="BR112" s="40">
        <f t="shared" si="109"/>
        <v>0</v>
      </c>
      <c r="BS112" s="40">
        <f t="shared" si="110"/>
        <v>0</v>
      </c>
      <c r="BT112" s="40">
        <f t="shared" si="111"/>
        <v>0</v>
      </c>
      <c r="BU112" s="40">
        <f t="shared" si="112"/>
        <v>0</v>
      </c>
      <c r="BV112" s="40">
        <f t="shared" si="113"/>
        <v>0</v>
      </c>
    </row>
    <row r="113" spans="1:74" x14ac:dyDescent="0.25">
      <c r="A113" s="57">
        <f t="shared" si="57"/>
        <v>463124.36306343024</v>
      </c>
      <c r="B113" s="57">
        <f t="shared" si="58"/>
        <v>463124.36306343024</v>
      </c>
      <c r="C113">
        <f t="shared" ca="1" si="68"/>
        <v>2042.25</v>
      </c>
      <c r="D113">
        <v>101</v>
      </c>
      <c r="E113">
        <f t="shared" si="59"/>
        <v>2</v>
      </c>
      <c r="F113" s="40">
        <f t="shared" si="69"/>
        <v>0</v>
      </c>
      <c r="G113" s="40">
        <f t="shared" si="70"/>
        <v>0</v>
      </c>
      <c r="H113" s="40">
        <f t="shared" si="71"/>
        <v>0</v>
      </c>
      <c r="I113" s="40">
        <f t="shared" si="72"/>
        <v>0</v>
      </c>
      <c r="J113" s="40">
        <f t="shared" si="73"/>
        <v>0</v>
      </c>
      <c r="L113">
        <v>101</v>
      </c>
      <c r="M113">
        <f t="shared" si="60"/>
        <v>0</v>
      </c>
      <c r="N113" s="40">
        <f t="shared" si="74"/>
        <v>16105.742670998678</v>
      </c>
      <c r="O113" s="40">
        <f t="shared" si="75"/>
        <v>2595.9903185809321</v>
      </c>
      <c r="P113" s="40">
        <f t="shared" si="76"/>
        <v>18701.73298957961</v>
      </c>
      <c r="Q113" s="40">
        <f t="shared" si="77"/>
        <v>17845.056184447902</v>
      </c>
      <c r="R113" s="40">
        <f t="shared" si="78"/>
        <v>330026.29980645893</v>
      </c>
      <c r="T113">
        <v>101</v>
      </c>
      <c r="U113">
        <f t="shared" si="61"/>
        <v>0</v>
      </c>
      <c r="V113" s="40">
        <f t="shared" si="79"/>
        <v>6661.8596641258719</v>
      </c>
      <c r="W113" s="40">
        <f t="shared" si="80"/>
        <v>698.79961460548589</v>
      </c>
      <c r="X113" s="40">
        <f t="shared" si="81"/>
        <v>7360.6592787313575</v>
      </c>
      <c r="Y113" s="40">
        <f t="shared" si="82"/>
        <v>7130.0554059115475</v>
      </c>
      <c r="Z113" s="40">
        <f t="shared" si="83"/>
        <v>133098.06325697131</v>
      </c>
      <c r="AB113">
        <v>101</v>
      </c>
      <c r="AC113">
        <f t="shared" si="62"/>
        <v>2</v>
      </c>
      <c r="AD113" s="40">
        <f t="shared" si="84"/>
        <v>0</v>
      </c>
      <c r="AE113" s="40">
        <f t="shared" si="85"/>
        <v>-1.5916157281026246E-13</v>
      </c>
      <c r="AF113" s="40">
        <f t="shared" si="86"/>
        <v>0</v>
      </c>
      <c r="AG113" s="40">
        <f t="shared" si="87"/>
        <v>5.2523319027386615E-14</v>
      </c>
      <c r="AH113" s="40">
        <f t="shared" si="88"/>
        <v>-1.2732925824820995E-11</v>
      </c>
      <c r="AJ113">
        <v>101</v>
      </c>
      <c r="AK113">
        <f t="shared" si="63"/>
        <v>2</v>
      </c>
      <c r="AL113" s="40">
        <f t="shared" si="89"/>
        <v>0</v>
      </c>
      <c r="AM113" s="40">
        <f t="shared" si="90"/>
        <v>0</v>
      </c>
      <c r="AN113" s="40">
        <f t="shared" si="91"/>
        <v>0</v>
      </c>
      <c r="AO113" s="40">
        <f t="shared" si="92"/>
        <v>0</v>
      </c>
      <c r="AP113" s="40">
        <f t="shared" si="93"/>
        <v>0</v>
      </c>
      <c r="AR113">
        <v>101</v>
      </c>
      <c r="AS113">
        <f t="shared" si="64"/>
        <v>2</v>
      </c>
      <c r="AT113" s="40">
        <f t="shared" si="94"/>
        <v>0</v>
      </c>
      <c r="AU113" s="40">
        <f t="shared" si="95"/>
        <v>0</v>
      </c>
      <c r="AV113" s="40">
        <f t="shared" si="96"/>
        <v>0</v>
      </c>
      <c r="AW113" s="40">
        <f t="shared" si="97"/>
        <v>0</v>
      </c>
      <c r="AX113" s="40">
        <f t="shared" si="98"/>
        <v>0</v>
      </c>
      <c r="AZ113">
        <v>101</v>
      </c>
      <c r="BA113">
        <f t="shared" si="65"/>
        <v>2</v>
      </c>
      <c r="BB113" s="40">
        <f t="shared" si="99"/>
        <v>0</v>
      </c>
      <c r="BC113" s="40">
        <f t="shared" si="100"/>
        <v>0</v>
      </c>
      <c r="BD113" s="40">
        <f t="shared" si="101"/>
        <v>0</v>
      </c>
      <c r="BE113" s="40">
        <f t="shared" si="102"/>
        <v>0</v>
      </c>
      <c r="BF113" s="40">
        <f t="shared" si="103"/>
        <v>0</v>
      </c>
      <c r="BH113">
        <v>101</v>
      </c>
      <c r="BI113">
        <f t="shared" si="66"/>
        <v>2</v>
      </c>
      <c r="BJ113" s="40">
        <f t="shared" si="104"/>
        <v>0</v>
      </c>
      <c r="BK113" s="40">
        <f t="shared" si="105"/>
        <v>0</v>
      </c>
      <c r="BL113" s="40">
        <f t="shared" si="106"/>
        <v>0</v>
      </c>
      <c r="BM113" s="40">
        <f t="shared" si="107"/>
        <v>0</v>
      </c>
      <c r="BN113" s="40">
        <f t="shared" si="108"/>
        <v>0</v>
      </c>
      <c r="BP113">
        <v>101</v>
      </c>
      <c r="BQ113">
        <f t="shared" si="67"/>
        <v>2</v>
      </c>
      <c r="BR113" s="40">
        <f t="shared" si="109"/>
        <v>0</v>
      </c>
      <c r="BS113" s="40">
        <f t="shared" si="110"/>
        <v>0</v>
      </c>
      <c r="BT113" s="40">
        <f t="shared" si="111"/>
        <v>0</v>
      </c>
      <c r="BU113" s="40">
        <f t="shared" si="112"/>
        <v>0</v>
      </c>
      <c r="BV113" s="40">
        <f t="shared" si="113"/>
        <v>0</v>
      </c>
    </row>
    <row r="114" spans="1:74" x14ac:dyDescent="0.25">
      <c r="A114" s="57">
        <f t="shared" si="57"/>
        <v>440202.65835995256</v>
      </c>
      <c r="B114" s="57">
        <f t="shared" si="58"/>
        <v>440202.65835995256</v>
      </c>
      <c r="C114">
        <f t="shared" ca="1" si="68"/>
        <v>2042.5</v>
      </c>
      <c r="D114">
        <v>102</v>
      </c>
      <c r="E114">
        <f t="shared" si="59"/>
        <v>2</v>
      </c>
      <c r="F114" s="40">
        <f t="shared" si="69"/>
        <v>0</v>
      </c>
      <c r="G114" s="40">
        <f t="shared" si="70"/>
        <v>0</v>
      </c>
      <c r="H114" s="40">
        <f t="shared" si="71"/>
        <v>0</v>
      </c>
      <c r="I114" s="40">
        <f t="shared" si="72"/>
        <v>0</v>
      </c>
      <c r="J114" s="40">
        <f t="shared" si="73"/>
        <v>0</v>
      </c>
      <c r="L114">
        <v>102</v>
      </c>
      <c r="M114">
        <f t="shared" si="60"/>
        <v>0</v>
      </c>
      <c r="N114" s="40">
        <f t="shared" si="74"/>
        <v>16226.535741031168</v>
      </c>
      <c r="O114" s="40">
        <f t="shared" si="75"/>
        <v>2475.1972485484421</v>
      </c>
      <c r="P114" s="40">
        <f t="shared" si="76"/>
        <v>18701.73298957961</v>
      </c>
      <c r="Q114" s="40">
        <f t="shared" si="77"/>
        <v>17884.917897558626</v>
      </c>
      <c r="R114" s="40">
        <f t="shared" si="78"/>
        <v>313799.76406542776</v>
      </c>
      <c r="T114">
        <v>102</v>
      </c>
      <c r="U114">
        <f t="shared" si="61"/>
        <v>0</v>
      </c>
      <c r="V114" s="40">
        <f t="shared" si="79"/>
        <v>6695.1689624465007</v>
      </c>
      <c r="W114" s="40">
        <f t="shared" si="80"/>
        <v>665.49031628485659</v>
      </c>
      <c r="X114" s="40">
        <f t="shared" si="81"/>
        <v>7360.6592787313575</v>
      </c>
      <c r="Y114" s="40">
        <f t="shared" si="82"/>
        <v>7141.047474357355</v>
      </c>
      <c r="Z114" s="40">
        <f t="shared" si="83"/>
        <v>126402.8942945248</v>
      </c>
      <c r="AB114">
        <v>102</v>
      </c>
      <c r="AC114">
        <f t="shared" si="62"/>
        <v>2</v>
      </c>
      <c r="AD114" s="40">
        <f t="shared" si="84"/>
        <v>0</v>
      </c>
      <c r="AE114" s="40">
        <f t="shared" si="85"/>
        <v>-1.5916157281026246E-13</v>
      </c>
      <c r="AF114" s="40">
        <f t="shared" si="86"/>
        <v>0</v>
      </c>
      <c r="AG114" s="40">
        <f t="shared" si="87"/>
        <v>5.2523319027386615E-14</v>
      </c>
      <c r="AH114" s="40">
        <f t="shared" si="88"/>
        <v>-1.2732925824820995E-11</v>
      </c>
      <c r="AJ114">
        <v>102</v>
      </c>
      <c r="AK114">
        <f t="shared" si="63"/>
        <v>2</v>
      </c>
      <c r="AL114" s="40">
        <f t="shared" si="89"/>
        <v>0</v>
      </c>
      <c r="AM114" s="40">
        <f t="shared" si="90"/>
        <v>0</v>
      </c>
      <c r="AN114" s="40">
        <f t="shared" si="91"/>
        <v>0</v>
      </c>
      <c r="AO114" s="40">
        <f t="shared" si="92"/>
        <v>0</v>
      </c>
      <c r="AP114" s="40">
        <f t="shared" si="93"/>
        <v>0</v>
      </c>
      <c r="AR114">
        <v>102</v>
      </c>
      <c r="AS114">
        <f t="shared" si="64"/>
        <v>2</v>
      </c>
      <c r="AT114" s="40">
        <f t="shared" si="94"/>
        <v>0</v>
      </c>
      <c r="AU114" s="40">
        <f t="shared" si="95"/>
        <v>0</v>
      </c>
      <c r="AV114" s="40">
        <f t="shared" si="96"/>
        <v>0</v>
      </c>
      <c r="AW114" s="40">
        <f t="shared" si="97"/>
        <v>0</v>
      </c>
      <c r="AX114" s="40">
        <f t="shared" si="98"/>
        <v>0</v>
      </c>
      <c r="AZ114">
        <v>102</v>
      </c>
      <c r="BA114">
        <f t="shared" si="65"/>
        <v>2</v>
      </c>
      <c r="BB114" s="40">
        <f t="shared" si="99"/>
        <v>0</v>
      </c>
      <c r="BC114" s="40">
        <f t="shared" si="100"/>
        <v>0</v>
      </c>
      <c r="BD114" s="40">
        <f t="shared" si="101"/>
        <v>0</v>
      </c>
      <c r="BE114" s="40">
        <f t="shared" si="102"/>
        <v>0</v>
      </c>
      <c r="BF114" s="40">
        <f t="shared" si="103"/>
        <v>0</v>
      </c>
      <c r="BH114">
        <v>102</v>
      </c>
      <c r="BI114">
        <f t="shared" si="66"/>
        <v>2</v>
      </c>
      <c r="BJ114" s="40">
        <f t="shared" si="104"/>
        <v>0</v>
      </c>
      <c r="BK114" s="40">
        <f t="shared" si="105"/>
        <v>0</v>
      </c>
      <c r="BL114" s="40">
        <f t="shared" si="106"/>
        <v>0</v>
      </c>
      <c r="BM114" s="40">
        <f t="shared" si="107"/>
        <v>0</v>
      </c>
      <c r="BN114" s="40">
        <f t="shared" si="108"/>
        <v>0</v>
      </c>
      <c r="BP114">
        <v>102</v>
      </c>
      <c r="BQ114">
        <f t="shared" si="67"/>
        <v>2</v>
      </c>
      <c r="BR114" s="40">
        <f t="shared" si="109"/>
        <v>0</v>
      </c>
      <c r="BS114" s="40">
        <f t="shared" si="110"/>
        <v>0</v>
      </c>
      <c r="BT114" s="40">
        <f t="shared" si="111"/>
        <v>0</v>
      </c>
      <c r="BU114" s="40">
        <f t="shared" si="112"/>
        <v>0</v>
      </c>
      <c r="BV114" s="40">
        <f t="shared" si="113"/>
        <v>0</v>
      </c>
    </row>
    <row r="115" spans="1:74" x14ac:dyDescent="0.25">
      <c r="A115" s="57">
        <f t="shared" si="57"/>
        <v>417125.77879360493</v>
      </c>
      <c r="B115" s="57">
        <f t="shared" si="58"/>
        <v>417125.77879360493</v>
      </c>
      <c r="C115">
        <f t="shared" ca="1" si="68"/>
        <v>2042.75</v>
      </c>
      <c r="D115">
        <v>103</v>
      </c>
      <c r="E115">
        <f t="shared" si="59"/>
        <v>2</v>
      </c>
      <c r="F115" s="40">
        <f t="shared" si="69"/>
        <v>0</v>
      </c>
      <c r="G115" s="40">
        <f t="shared" si="70"/>
        <v>0</v>
      </c>
      <c r="H115" s="40">
        <f t="shared" si="71"/>
        <v>0</v>
      </c>
      <c r="I115" s="40">
        <f t="shared" si="72"/>
        <v>0</v>
      </c>
      <c r="J115" s="40">
        <f t="shared" si="73"/>
        <v>0</v>
      </c>
      <c r="L115">
        <v>103</v>
      </c>
      <c r="M115">
        <f t="shared" si="60"/>
        <v>0</v>
      </c>
      <c r="N115" s="40">
        <f t="shared" si="74"/>
        <v>16348.234759088902</v>
      </c>
      <c r="O115" s="40">
        <f t="shared" si="75"/>
        <v>2353.498230490708</v>
      </c>
      <c r="P115" s="40">
        <f t="shared" si="76"/>
        <v>18701.73298957961</v>
      </c>
      <c r="Q115" s="40">
        <f t="shared" si="77"/>
        <v>17925.078573517676</v>
      </c>
      <c r="R115" s="40">
        <f t="shared" si="78"/>
        <v>297451.52930633887</v>
      </c>
      <c r="T115">
        <v>103</v>
      </c>
      <c r="U115">
        <f t="shared" si="61"/>
        <v>0</v>
      </c>
      <c r="V115" s="40">
        <f t="shared" si="79"/>
        <v>6728.6448072587336</v>
      </c>
      <c r="W115" s="40">
        <f t="shared" si="80"/>
        <v>632.014471472624</v>
      </c>
      <c r="X115" s="40">
        <f t="shared" si="81"/>
        <v>7360.6592787313575</v>
      </c>
      <c r="Y115" s="40">
        <f t="shared" si="82"/>
        <v>7152.0945031453912</v>
      </c>
      <c r="Z115" s="40">
        <f t="shared" si="83"/>
        <v>119674.24948726606</v>
      </c>
      <c r="AB115">
        <v>103</v>
      </c>
      <c r="AC115">
        <f t="shared" si="62"/>
        <v>2</v>
      </c>
      <c r="AD115" s="40">
        <f t="shared" si="84"/>
        <v>0</v>
      </c>
      <c r="AE115" s="40">
        <f t="shared" si="85"/>
        <v>-1.5916157281026246E-13</v>
      </c>
      <c r="AF115" s="40">
        <f t="shared" si="86"/>
        <v>0</v>
      </c>
      <c r="AG115" s="40">
        <f t="shared" si="87"/>
        <v>5.2523319027386615E-14</v>
      </c>
      <c r="AH115" s="40">
        <f t="shared" si="88"/>
        <v>-1.2732925824820995E-11</v>
      </c>
      <c r="AJ115">
        <v>103</v>
      </c>
      <c r="AK115">
        <f t="shared" si="63"/>
        <v>2</v>
      </c>
      <c r="AL115" s="40">
        <f t="shared" si="89"/>
        <v>0</v>
      </c>
      <c r="AM115" s="40">
        <f t="shared" si="90"/>
        <v>0</v>
      </c>
      <c r="AN115" s="40">
        <f t="shared" si="91"/>
        <v>0</v>
      </c>
      <c r="AO115" s="40">
        <f t="shared" si="92"/>
        <v>0</v>
      </c>
      <c r="AP115" s="40">
        <f t="shared" si="93"/>
        <v>0</v>
      </c>
      <c r="AR115">
        <v>103</v>
      </c>
      <c r="AS115">
        <f t="shared" si="64"/>
        <v>2</v>
      </c>
      <c r="AT115" s="40">
        <f t="shared" si="94"/>
        <v>0</v>
      </c>
      <c r="AU115" s="40">
        <f t="shared" si="95"/>
        <v>0</v>
      </c>
      <c r="AV115" s="40">
        <f t="shared" si="96"/>
        <v>0</v>
      </c>
      <c r="AW115" s="40">
        <f t="shared" si="97"/>
        <v>0</v>
      </c>
      <c r="AX115" s="40">
        <f t="shared" si="98"/>
        <v>0</v>
      </c>
      <c r="AZ115">
        <v>103</v>
      </c>
      <c r="BA115">
        <f t="shared" si="65"/>
        <v>2</v>
      </c>
      <c r="BB115" s="40">
        <f t="shared" si="99"/>
        <v>0</v>
      </c>
      <c r="BC115" s="40">
        <f t="shared" si="100"/>
        <v>0</v>
      </c>
      <c r="BD115" s="40">
        <f t="shared" si="101"/>
        <v>0</v>
      </c>
      <c r="BE115" s="40">
        <f t="shared" si="102"/>
        <v>0</v>
      </c>
      <c r="BF115" s="40">
        <f t="shared" si="103"/>
        <v>0</v>
      </c>
      <c r="BH115">
        <v>103</v>
      </c>
      <c r="BI115">
        <f t="shared" si="66"/>
        <v>2</v>
      </c>
      <c r="BJ115" s="40">
        <f t="shared" si="104"/>
        <v>0</v>
      </c>
      <c r="BK115" s="40">
        <f t="shared" si="105"/>
        <v>0</v>
      </c>
      <c r="BL115" s="40">
        <f t="shared" si="106"/>
        <v>0</v>
      </c>
      <c r="BM115" s="40">
        <f t="shared" si="107"/>
        <v>0</v>
      </c>
      <c r="BN115" s="40">
        <f t="shared" si="108"/>
        <v>0</v>
      </c>
      <c r="BP115">
        <v>103</v>
      </c>
      <c r="BQ115">
        <f t="shared" si="67"/>
        <v>2</v>
      </c>
      <c r="BR115" s="40">
        <f t="shared" si="109"/>
        <v>0</v>
      </c>
      <c r="BS115" s="40">
        <f t="shared" si="110"/>
        <v>0</v>
      </c>
      <c r="BT115" s="40">
        <f t="shared" si="111"/>
        <v>0</v>
      </c>
      <c r="BU115" s="40">
        <f t="shared" si="112"/>
        <v>0</v>
      </c>
      <c r="BV115" s="40">
        <f t="shared" si="113"/>
        <v>0</v>
      </c>
    </row>
    <row r="116" spans="1:74" x14ac:dyDescent="0.25">
      <c r="A116" s="57">
        <f t="shared" si="57"/>
        <v>393892.64424252778</v>
      </c>
      <c r="B116" s="57">
        <f t="shared" si="58"/>
        <v>393892.64424252778</v>
      </c>
      <c r="C116">
        <f t="shared" ca="1" si="68"/>
        <v>2043</v>
      </c>
      <c r="D116">
        <v>104</v>
      </c>
      <c r="E116">
        <f t="shared" si="59"/>
        <v>2</v>
      </c>
      <c r="F116" s="40">
        <f t="shared" si="69"/>
        <v>0</v>
      </c>
      <c r="G116" s="40">
        <f t="shared" si="70"/>
        <v>0</v>
      </c>
      <c r="H116" s="40">
        <f t="shared" si="71"/>
        <v>0</v>
      </c>
      <c r="I116" s="40">
        <f t="shared" si="72"/>
        <v>0</v>
      </c>
      <c r="J116" s="40">
        <f t="shared" si="73"/>
        <v>0</v>
      </c>
      <c r="L116">
        <v>104</v>
      </c>
      <c r="M116">
        <f t="shared" si="60"/>
        <v>0</v>
      </c>
      <c r="N116" s="40">
        <f t="shared" si="74"/>
        <v>16470.84651978207</v>
      </c>
      <c r="O116" s="40">
        <f t="shared" si="75"/>
        <v>2230.8864697975414</v>
      </c>
      <c r="P116" s="40">
        <f t="shared" si="76"/>
        <v>18701.73298957961</v>
      </c>
      <c r="Q116" s="40">
        <f t="shared" si="77"/>
        <v>17965.540454546423</v>
      </c>
      <c r="R116" s="40">
        <f t="shared" si="78"/>
        <v>280980.68278655678</v>
      </c>
      <c r="T116">
        <v>104</v>
      </c>
      <c r="U116">
        <f t="shared" si="61"/>
        <v>0</v>
      </c>
      <c r="V116" s="40">
        <f t="shared" si="79"/>
        <v>6762.2880312950274</v>
      </c>
      <c r="W116" s="40">
        <f t="shared" si="80"/>
        <v>598.37124743633035</v>
      </c>
      <c r="X116" s="40">
        <f t="shared" si="81"/>
        <v>7360.6592787313575</v>
      </c>
      <c r="Y116" s="40">
        <f t="shared" si="82"/>
        <v>7163.1967670773683</v>
      </c>
      <c r="Z116" s="40">
        <f t="shared" si="83"/>
        <v>112911.96145597103</v>
      </c>
      <c r="AB116">
        <v>104</v>
      </c>
      <c r="AC116">
        <f t="shared" si="62"/>
        <v>2</v>
      </c>
      <c r="AD116" s="40">
        <f t="shared" si="84"/>
        <v>0</v>
      </c>
      <c r="AE116" s="40">
        <f t="shared" si="85"/>
        <v>-1.5916157281026246E-13</v>
      </c>
      <c r="AF116" s="40">
        <f t="shared" si="86"/>
        <v>0</v>
      </c>
      <c r="AG116" s="40">
        <f t="shared" si="87"/>
        <v>5.2523319027386615E-14</v>
      </c>
      <c r="AH116" s="40">
        <f t="shared" si="88"/>
        <v>-1.2732925824820995E-11</v>
      </c>
      <c r="AJ116">
        <v>104</v>
      </c>
      <c r="AK116">
        <f t="shared" si="63"/>
        <v>2</v>
      </c>
      <c r="AL116" s="40">
        <f t="shared" si="89"/>
        <v>0</v>
      </c>
      <c r="AM116" s="40">
        <f t="shared" si="90"/>
        <v>0</v>
      </c>
      <c r="AN116" s="40">
        <f t="shared" si="91"/>
        <v>0</v>
      </c>
      <c r="AO116" s="40">
        <f t="shared" si="92"/>
        <v>0</v>
      </c>
      <c r="AP116" s="40">
        <f t="shared" si="93"/>
        <v>0</v>
      </c>
      <c r="AR116">
        <v>104</v>
      </c>
      <c r="AS116">
        <f t="shared" si="64"/>
        <v>2</v>
      </c>
      <c r="AT116" s="40">
        <f t="shared" si="94"/>
        <v>0</v>
      </c>
      <c r="AU116" s="40">
        <f t="shared" si="95"/>
        <v>0</v>
      </c>
      <c r="AV116" s="40">
        <f t="shared" si="96"/>
        <v>0</v>
      </c>
      <c r="AW116" s="40">
        <f t="shared" si="97"/>
        <v>0</v>
      </c>
      <c r="AX116" s="40">
        <f t="shared" si="98"/>
        <v>0</v>
      </c>
      <c r="AZ116">
        <v>104</v>
      </c>
      <c r="BA116">
        <f t="shared" si="65"/>
        <v>2</v>
      </c>
      <c r="BB116" s="40">
        <f t="shared" si="99"/>
        <v>0</v>
      </c>
      <c r="BC116" s="40">
        <f t="shared" si="100"/>
        <v>0</v>
      </c>
      <c r="BD116" s="40">
        <f t="shared" si="101"/>
        <v>0</v>
      </c>
      <c r="BE116" s="40">
        <f t="shared" si="102"/>
        <v>0</v>
      </c>
      <c r="BF116" s="40">
        <f t="shared" si="103"/>
        <v>0</v>
      </c>
      <c r="BH116">
        <v>104</v>
      </c>
      <c r="BI116">
        <f t="shared" si="66"/>
        <v>2</v>
      </c>
      <c r="BJ116" s="40">
        <f t="shared" si="104"/>
        <v>0</v>
      </c>
      <c r="BK116" s="40">
        <f t="shared" si="105"/>
        <v>0</v>
      </c>
      <c r="BL116" s="40">
        <f t="shared" si="106"/>
        <v>0</v>
      </c>
      <c r="BM116" s="40">
        <f t="shared" si="107"/>
        <v>0</v>
      </c>
      <c r="BN116" s="40">
        <f t="shared" si="108"/>
        <v>0</v>
      </c>
      <c r="BP116">
        <v>104</v>
      </c>
      <c r="BQ116">
        <f t="shared" si="67"/>
        <v>2</v>
      </c>
      <c r="BR116" s="40">
        <f t="shared" si="109"/>
        <v>0</v>
      </c>
      <c r="BS116" s="40">
        <f t="shared" si="110"/>
        <v>0</v>
      </c>
      <c r="BT116" s="40">
        <f t="shared" si="111"/>
        <v>0</v>
      </c>
      <c r="BU116" s="40">
        <f t="shared" si="112"/>
        <v>0</v>
      </c>
      <c r="BV116" s="40">
        <f t="shared" si="113"/>
        <v>0</v>
      </c>
    </row>
    <row r="117" spans="1:74" x14ac:dyDescent="0.25">
      <c r="A117" s="57">
        <f t="shared" si="57"/>
        <v>370502.16690239584</v>
      </c>
      <c r="B117" s="57">
        <f t="shared" si="58"/>
        <v>370502.16690239584</v>
      </c>
      <c r="C117">
        <f t="shared" ca="1" si="68"/>
        <v>2043.25</v>
      </c>
      <c r="D117">
        <v>105</v>
      </c>
      <c r="E117">
        <f t="shared" si="59"/>
        <v>2</v>
      </c>
      <c r="F117" s="40">
        <f t="shared" si="69"/>
        <v>0</v>
      </c>
      <c r="G117" s="40">
        <f t="shared" si="70"/>
        <v>0</v>
      </c>
      <c r="H117" s="40">
        <f t="shared" si="71"/>
        <v>0</v>
      </c>
      <c r="I117" s="40">
        <f t="shared" si="72"/>
        <v>0</v>
      </c>
      <c r="J117" s="40">
        <f t="shared" si="73"/>
        <v>0</v>
      </c>
      <c r="L117">
        <v>105</v>
      </c>
      <c r="M117">
        <f t="shared" si="60"/>
        <v>0</v>
      </c>
      <c r="N117" s="40">
        <f t="shared" si="74"/>
        <v>16594.377868680436</v>
      </c>
      <c r="O117" s="40">
        <f t="shared" si="75"/>
        <v>2107.3551208991757</v>
      </c>
      <c r="P117" s="40">
        <f t="shared" si="76"/>
        <v>18701.73298957961</v>
      </c>
      <c r="Q117" s="40">
        <f t="shared" si="77"/>
        <v>18006.305799682883</v>
      </c>
      <c r="R117" s="40">
        <f t="shared" si="78"/>
        <v>264386.30491787632</v>
      </c>
      <c r="T117">
        <v>105</v>
      </c>
      <c r="U117">
        <f t="shared" si="61"/>
        <v>0</v>
      </c>
      <c r="V117" s="40">
        <f t="shared" si="79"/>
        <v>6796.0994714515027</v>
      </c>
      <c r="W117" s="40">
        <f t="shared" si="80"/>
        <v>564.55980727985514</v>
      </c>
      <c r="X117" s="40">
        <f t="shared" si="81"/>
        <v>7360.6592787313575</v>
      </c>
      <c r="Y117" s="40">
        <f t="shared" si="82"/>
        <v>7174.3545423290052</v>
      </c>
      <c r="Z117" s="40">
        <f t="shared" si="83"/>
        <v>106115.86198451954</v>
      </c>
      <c r="AB117">
        <v>105</v>
      </c>
      <c r="AC117">
        <f t="shared" si="62"/>
        <v>2</v>
      </c>
      <c r="AD117" s="40">
        <f t="shared" si="84"/>
        <v>0</v>
      </c>
      <c r="AE117" s="40">
        <f t="shared" si="85"/>
        <v>-1.5916157281026246E-13</v>
      </c>
      <c r="AF117" s="40">
        <f t="shared" si="86"/>
        <v>0</v>
      </c>
      <c r="AG117" s="40">
        <f t="shared" si="87"/>
        <v>5.2523319027386615E-14</v>
      </c>
      <c r="AH117" s="40">
        <f t="shared" si="88"/>
        <v>-1.2732925824820995E-11</v>
      </c>
      <c r="AJ117">
        <v>105</v>
      </c>
      <c r="AK117">
        <f t="shared" si="63"/>
        <v>2</v>
      </c>
      <c r="AL117" s="40">
        <f t="shared" si="89"/>
        <v>0</v>
      </c>
      <c r="AM117" s="40">
        <f t="shared" si="90"/>
        <v>0</v>
      </c>
      <c r="AN117" s="40">
        <f t="shared" si="91"/>
        <v>0</v>
      </c>
      <c r="AO117" s="40">
        <f t="shared" si="92"/>
        <v>0</v>
      </c>
      <c r="AP117" s="40">
        <f t="shared" si="93"/>
        <v>0</v>
      </c>
      <c r="AR117">
        <v>105</v>
      </c>
      <c r="AS117">
        <f t="shared" si="64"/>
        <v>2</v>
      </c>
      <c r="AT117" s="40">
        <f t="shared" si="94"/>
        <v>0</v>
      </c>
      <c r="AU117" s="40">
        <f t="shared" si="95"/>
        <v>0</v>
      </c>
      <c r="AV117" s="40">
        <f t="shared" si="96"/>
        <v>0</v>
      </c>
      <c r="AW117" s="40">
        <f t="shared" si="97"/>
        <v>0</v>
      </c>
      <c r="AX117" s="40">
        <f t="shared" si="98"/>
        <v>0</v>
      </c>
      <c r="AZ117">
        <v>105</v>
      </c>
      <c r="BA117">
        <f t="shared" si="65"/>
        <v>2</v>
      </c>
      <c r="BB117" s="40">
        <f t="shared" si="99"/>
        <v>0</v>
      </c>
      <c r="BC117" s="40">
        <f t="shared" si="100"/>
        <v>0</v>
      </c>
      <c r="BD117" s="40">
        <f t="shared" si="101"/>
        <v>0</v>
      </c>
      <c r="BE117" s="40">
        <f t="shared" si="102"/>
        <v>0</v>
      </c>
      <c r="BF117" s="40">
        <f t="shared" si="103"/>
        <v>0</v>
      </c>
      <c r="BH117">
        <v>105</v>
      </c>
      <c r="BI117">
        <f t="shared" si="66"/>
        <v>2</v>
      </c>
      <c r="BJ117" s="40">
        <f t="shared" si="104"/>
        <v>0</v>
      </c>
      <c r="BK117" s="40">
        <f t="shared" si="105"/>
        <v>0</v>
      </c>
      <c r="BL117" s="40">
        <f t="shared" si="106"/>
        <v>0</v>
      </c>
      <c r="BM117" s="40">
        <f t="shared" si="107"/>
        <v>0</v>
      </c>
      <c r="BN117" s="40">
        <f t="shared" si="108"/>
        <v>0</v>
      </c>
      <c r="BP117">
        <v>105</v>
      </c>
      <c r="BQ117">
        <f t="shared" si="67"/>
        <v>2</v>
      </c>
      <c r="BR117" s="40">
        <f t="shared" si="109"/>
        <v>0</v>
      </c>
      <c r="BS117" s="40">
        <f t="shared" si="110"/>
        <v>0</v>
      </c>
      <c r="BT117" s="40">
        <f t="shared" si="111"/>
        <v>0</v>
      </c>
      <c r="BU117" s="40">
        <f t="shared" si="112"/>
        <v>0</v>
      </c>
      <c r="BV117" s="40">
        <f t="shared" si="113"/>
        <v>0</v>
      </c>
    </row>
    <row r="118" spans="1:74" x14ac:dyDescent="0.25">
      <c r="A118" s="57">
        <f t="shared" si="57"/>
        <v>346953.25123089156</v>
      </c>
      <c r="B118" s="57">
        <f t="shared" si="58"/>
        <v>346953.25123089156</v>
      </c>
      <c r="C118">
        <f t="shared" ca="1" si="68"/>
        <v>2043.5</v>
      </c>
      <c r="D118">
        <v>106</v>
      </c>
      <c r="E118">
        <f t="shared" si="59"/>
        <v>2</v>
      </c>
      <c r="F118" s="40">
        <f t="shared" si="69"/>
        <v>0</v>
      </c>
      <c r="G118" s="40">
        <f t="shared" si="70"/>
        <v>0</v>
      </c>
      <c r="H118" s="40">
        <f t="shared" si="71"/>
        <v>0</v>
      </c>
      <c r="I118" s="40">
        <f t="shared" si="72"/>
        <v>0</v>
      </c>
      <c r="J118" s="40">
        <f t="shared" si="73"/>
        <v>0</v>
      </c>
      <c r="L118">
        <v>106</v>
      </c>
      <c r="M118">
        <f t="shared" si="60"/>
        <v>0</v>
      </c>
      <c r="N118" s="40">
        <f t="shared" si="74"/>
        <v>16718.835702695538</v>
      </c>
      <c r="O118" s="40">
        <f t="shared" si="75"/>
        <v>1982.8972868840724</v>
      </c>
      <c r="P118" s="40">
        <f t="shared" si="76"/>
        <v>18701.73298957961</v>
      </c>
      <c r="Q118" s="40">
        <f t="shared" si="77"/>
        <v>18047.376884907866</v>
      </c>
      <c r="R118" s="40">
        <f t="shared" si="78"/>
        <v>247667.46921518078</v>
      </c>
      <c r="T118">
        <v>106</v>
      </c>
      <c r="U118">
        <f t="shared" si="61"/>
        <v>0</v>
      </c>
      <c r="V118" s="40">
        <f t="shared" si="79"/>
        <v>6830.07996880876</v>
      </c>
      <c r="W118" s="40">
        <f t="shared" si="80"/>
        <v>530.57930992259764</v>
      </c>
      <c r="X118" s="40">
        <f t="shared" si="81"/>
        <v>7360.6592787313575</v>
      </c>
      <c r="Y118" s="40">
        <f t="shared" si="82"/>
        <v>7185.5681064568998</v>
      </c>
      <c r="Z118" s="40">
        <f t="shared" si="83"/>
        <v>99285.782015710778</v>
      </c>
      <c r="AB118">
        <v>106</v>
      </c>
      <c r="AC118">
        <f t="shared" si="62"/>
        <v>2</v>
      </c>
      <c r="AD118" s="40">
        <f t="shared" si="84"/>
        <v>0</v>
      </c>
      <c r="AE118" s="40">
        <f t="shared" si="85"/>
        <v>-1.5916157281026246E-13</v>
      </c>
      <c r="AF118" s="40">
        <f t="shared" si="86"/>
        <v>0</v>
      </c>
      <c r="AG118" s="40">
        <f t="shared" si="87"/>
        <v>5.2523319027386615E-14</v>
      </c>
      <c r="AH118" s="40">
        <f t="shared" si="88"/>
        <v>-1.2732925824820995E-11</v>
      </c>
      <c r="AJ118">
        <v>106</v>
      </c>
      <c r="AK118">
        <f t="shared" si="63"/>
        <v>2</v>
      </c>
      <c r="AL118" s="40">
        <f t="shared" si="89"/>
        <v>0</v>
      </c>
      <c r="AM118" s="40">
        <f t="shared" si="90"/>
        <v>0</v>
      </c>
      <c r="AN118" s="40">
        <f t="shared" si="91"/>
        <v>0</v>
      </c>
      <c r="AO118" s="40">
        <f t="shared" si="92"/>
        <v>0</v>
      </c>
      <c r="AP118" s="40">
        <f t="shared" si="93"/>
        <v>0</v>
      </c>
      <c r="AR118">
        <v>106</v>
      </c>
      <c r="AS118">
        <f t="shared" si="64"/>
        <v>2</v>
      </c>
      <c r="AT118" s="40">
        <f t="shared" si="94"/>
        <v>0</v>
      </c>
      <c r="AU118" s="40">
        <f t="shared" si="95"/>
        <v>0</v>
      </c>
      <c r="AV118" s="40">
        <f t="shared" si="96"/>
        <v>0</v>
      </c>
      <c r="AW118" s="40">
        <f t="shared" si="97"/>
        <v>0</v>
      </c>
      <c r="AX118" s="40">
        <f t="shared" si="98"/>
        <v>0</v>
      </c>
      <c r="AZ118">
        <v>106</v>
      </c>
      <c r="BA118">
        <f t="shared" si="65"/>
        <v>2</v>
      </c>
      <c r="BB118" s="40">
        <f t="shared" si="99"/>
        <v>0</v>
      </c>
      <c r="BC118" s="40">
        <f t="shared" si="100"/>
        <v>0</v>
      </c>
      <c r="BD118" s="40">
        <f t="shared" si="101"/>
        <v>0</v>
      </c>
      <c r="BE118" s="40">
        <f t="shared" si="102"/>
        <v>0</v>
      </c>
      <c r="BF118" s="40">
        <f t="shared" si="103"/>
        <v>0</v>
      </c>
      <c r="BH118">
        <v>106</v>
      </c>
      <c r="BI118">
        <f t="shared" si="66"/>
        <v>2</v>
      </c>
      <c r="BJ118" s="40">
        <f t="shared" si="104"/>
        <v>0</v>
      </c>
      <c r="BK118" s="40">
        <f t="shared" si="105"/>
        <v>0</v>
      </c>
      <c r="BL118" s="40">
        <f t="shared" si="106"/>
        <v>0</v>
      </c>
      <c r="BM118" s="40">
        <f t="shared" si="107"/>
        <v>0</v>
      </c>
      <c r="BN118" s="40">
        <f t="shared" si="108"/>
        <v>0</v>
      </c>
      <c r="BP118">
        <v>106</v>
      </c>
      <c r="BQ118">
        <f t="shared" si="67"/>
        <v>2</v>
      </c>
      <c r="BR118" s="40">
        <f t="shared" si="109"/>
        <v>0</v>
      </c>
      <c r="BS118" s="40">
        <f t="shared" si="110"/>
        <v>0</v>
      </c>
      <c r="BT118" s="40">
        <f t="shared" si="111"/>
        <v>0</v>
      </c>
      <c r="BU118" s="40">
        <f t="shared" si="112"/>
        <v>0</v>
      </c>
      <c r="BV118" s="40">
        <f t="shared" si="113"/>
        <v>0</v>
      </c>
    </row>
    <row r="119" spans="1:74" x14ac:dyDescent="0.25">
      <c r="A119" s="57">
        <f t="shared" si="57"/>
        <v>323244.79389177298</v>
      </c>
      <c r="B119" s="57">
        <f t="shared" si="58"/>
        <v>323244.79389177298</v>
      </c>
      <c r="C119">
        <f t="shared" ca="1" si="68"/>
        <v>2043.75</v>
      </c>
      <c r="D119">
        <v>107</v>
      </c>
      <c r="E119">
        <f t="shared" si="59"/>
        <v>2</v>
      </c>
      <c r="F119" s="40">
        <f t="shared" si="69"/>
        <v>0</v>
      </c>
      <c r="G119" s="40">
        <f t="shared" si="70"/>
        <v>0</v>
      </c>
      <c r="H119" s="40">
        <f t="shared" si="71"/>
        <v>0</v>
      </c>
      <c r="I119" s="40">
        <f t="shared" si="72"/>
        <v>0</v>
      </c>
      <c r="J119" s="40">
        <f t="shared" si="73"/>
        <v>0</v>
      </c>
      <c r="L119">
        <v>107</v>
      </c>
      <c r="M119">
        <f t="shared" si="60"/>
        <v>0</v>
      </c>
      <c r="N119" s="40">
        <f t="shared" si="74"/>
        <v>16844.226970465756</v>
      </c>
      <c r="O119" s="40">
        <f t="shared" si="75"/>
        <v>1857.5060191138557</v>
      </c>
      <c r="P119" s="40">
        <f t="shared" si="76"/>
        <v>18701.73298957961</v>
      </c>
      <c r="Q119" s="40">
        <f t="shared" si="77"/>
        <v>18088.756003272039</v>
      </c>
      <c r="R119" s="40">
        <f t="shared" si="78"/>
        <v>230823.24224471502</v>
      </c>
      <c r="T119">
        <v>107</v>
      </c>
      <c r="U119">
        <f t="shared" si="61"/>
        <v>0</v>
      </c>
      <c r="V119" s="40">
        <f t="shared" si="79"/>
        <v>6864.2303686528039</v>
      </c>
      <c r="W119" s="40">
        <f t="shared" si="80"/>
        <v>496.42891007855388</v>
      </c>
      <c r="X119" s="40">
        <f t="shared" si="81"/>
        <v>7360.6592787313575</v>
      </c>
      <c r="Y119" s="40">
        <f t="shared" si="82"/>
        <v>7196.8377384054347</v>
      </c>
      <c r="Z119" s="40">
        <f t="shared" si="83"/>
        <v>92421.551647057975</v>
      </c>
      <c r="AB119">
        <v>107</v>
      </c>
      <c r="AC119">
        <f t="shared" si="62"/>
        <v>2</v>
      </c>
      <c r="AD119" s="40">
        <f t="shared" si="84"/>
        <v>0</v>
      </c>
      <c r="AE119" s="40">
        <f t="shared" si="85"/>
        <v>-1.5916157281026246E-13</v>
      </c>
      <c r="AF119" s="40">
        <f t="shared" si="86"/>
        <v>0</v>
      </c>
      <c r="AG119" s="40">
        <f t="shared" si="87"/>
        <v>5.2523319027386615E-14</v>
      </c>
      <c r="AH119" s="40">
        <f t="shared" si="88"/>
        <v>-1.2732925824820995E-11</v>
      </c>
      <c r="AJ119">
        <v>107</v>
      </c>
      <c r="AK119">
        <f t="shared" si="63"/>
        <v>2</v>
      </c>
      <c r="AL119" s="40">
        <f t="shared" si="89"/>
        <v>0</v>
      </c>
      <c r="AM119" s="40">
        <f t="shared" si="90"/>
        <v>0</v>
      </c>
      <c r="AN119" s="40">
        <f t="shared" si="91"/>
        <v>0</v>
      </c>
      <c r="AO119" s="40">
        <f t="shared" si="92"/>
        <v>0</v>
      </c>
      <c r="AP119" s="40">
        <f t="shared" si="93"/>
        <v>0</v>
      </c>
      <c r="AR119">
        <v>107</v>
      </c>
      <c r="AS119">
        <f t="shared" si="64"/>
        <v>2</v>
      </c>
      <c r="AT119" s="40">
        <f t="shared" si="94"/>
        <v>0</v>
      </c>
      <c r="AU119" s="40">
        <f t="shared" si="95"/>
        <v>0</v>
      </c>
      <c r="AV119" s="40">
        <f t="shared" si="96"/>
        <v>0</v>
      </c>
      <c r="AW119" s="40">
        <f t="shared" si="97"/>
        <v>0</v>
      </c>
      <c r="AX119" s="40">
        <f t="shared" si="98"/>
        <v>0</v>
      </c>
      <c r="AZ119">
        <v>107</v>
      </c>
      <c r="BA119">
        <f t="shared" si="65"/>
        <v>2</v>
      </c>
      <c r="BB119" s="40">
        <f t="shared" si="99"/>
        <v>0</v>
      </c>
      <c r="BC119" s="40">
        <f t="shared" si="100"/>
        <v>0</v>
      </c>
      <c r="BD119" s="40">
        <f t="shared" si="101"/>
        <v>0</v>
      </c>
      <c r="BE119" s="40">
        <f t="shared" si="102"/>
        <v>0</v>
      </c>
      <c r="BF119" s="40">
        <f t="shared" si="103"/>
        <v>0</v>
      </c>
      <c r="BH119">
        <v>107</v>
      </c>
      <c r="BI119">
        <f t="shared" si="66"/>
        <v>2</v>
      </c>
      <c r="BJ119" s="40">
        <f t="shared" si="104"/>
        <v>0</v>
      </c>
      <c r="BK119" s="40">
        <f t="shared" si="105"/>
        <v>0</v>
      </c>
      <c r="BL119" s="40">
        <f t="shared" si="106"/>
        <v>0</v>
      </c>
      <c r="BM119" s="40">
        <f t="shared" si="107"/>
        <v>0</v>
      </c>
      <c r="BN119" s="40">
        <f t="shared" si="108"/>
        <v>0</v>
      </c>
      <c r="BP119">
        <v>107</v>
      </c>
      <c r="BQ119">
        <f t="shared" si="67"/>
        <v>2</v>
      </c>
      <c r="BR119" s="40">
        <f t="shared" si="109"/>
        <v>0</v>
      </c>
      <c r="BS119" s="40">
        <f t="shared" si="110"/>
        <v>0</v>
      </c>
      <c r="BT119" s="40">
        <f t="shared" si="111"/>
        <v>0</v>
      </c>
      <c r="BU119" s="40">
        <f t="shared" si="112"/>
        <v>0</v>
      </c>
      <c r="BV119" s="40">
        <f t="shared" si="113"/>
        <v>0</v>
      </c>
    </row>
    <row r="120" spans="1:74" x14ac:dyDescent="0.25">
      <c r="A120" s="57">
        <f t="shared" si="57"/>
        <v>299375.68369853264</v>
      </c>
      <c r="B120" s="57">
        <f t="shared" si="58"/>
        <v>299375.68369853264</v>
      </c>
      <c r="C120">
        <f t="shared" ca="1" si="68"/>
        <v>2044</v>
      </c>
      <c r="D120">
        <v>108</v>
      </c>
      <c r="E120">
        <f t="shared" si="59"/>
        <v>2</v>
      </c>
      <c r="F120" s="40">
        <f t="shared" si="69"/>
        <v>0</v>
      </c>
      <c r="G120" s="40">
        <f t="shared" si="70"/>
        <v>0</v>
      </c>
      <c r="H120" s="40">
        <f t="shared" si="71"/>
        <v>0</v>
      </c>
      <c r="I120" s="40">
        <f t="shared" si="72"/>
        <v>0</v>
      </c>
      <c r="J120" s="40">
        <f t="shared" si="73"/>
        <v>0</v>
      </c>
      <c r="L120">
        <v>108</v>
      </c>
      <c r="M120">
        <f t="shared" si="60"/>
        <v>0</v>
      </c>
      <c r="N120" s="40">
        <f t="shared" si="74"/>
        <v>16970.558672744246</v>
      </c>
      <c r="O120" s="40">
        <f t="shared" si="75"/>
        <v>1731.1743168353626</v>
      </c>
      <c r="P120" s="40">
        <f t="shared" si="76"/>
        <v>18701.73298957961</v>
      </c>
      <c r="Q120" s="40">
        <f t="shared" si="77"/>
        <v>18130.445465023942</v>
      </c>
      <c r="R120" s="40">
        <f t="shared" si="78"/>
        <v>213852.68357197076</v>
      </c>
      <c r="T120">
        <v>108</v>
      </c>
      <c r="U120">
        <f t="shared" si="61"/>
        <v>0</v>
      </c>
      <c r="V120" s="40">
        <f t="shared" si="79"/>
        <v>6898.5515204960675</v>
      </c>
      <c r="W120" s="40">
        <f t="shared" si="80"/>
        <v>462.10775823528991</v>
      </c>
      <c r="X120" s="40">
        <f t="shared" si="81"/>
        <v>7360.6592787313575</v>
      </c>
      <c r="Y120" s="40">
        <f t="shared" si="82"/>
        <v>7208.1637185137115</v>
      </c>
      <c r="Z120" s="40">
        <f t="shared" si="83"/>
        <v>85523.000126561907</v>
      </c>
      <c r="AB120">
        <v>108</v>
      </c>
      <c r="AC120">
        <f t="shared" si="62"/>
        <v>2</v>
      </c>
      <c r="AD120" s="40">
        <f t="shared" si="84"/>
        <v>0</v>
      </c>
      <c r="AE120" s="40">
        <f t="shared" si="85"/>
        <v>-1.5916157281026246E-13</v>
      </c>
      <c r="AF120" s="40">
        <f t="shared" si="86"/>
        <v>0</v>
      </c>
      <c r="AG120" s="40">
        <f t="shared" si="87"/>
        <v>5.2523319027386615E-14</v>
      </c>
      <c r="AH120" s="40">
        <f t="shared" si="88"/>
        <v>-1.2732925824820995E-11</v>
      </c>
      <c r="AJ120">
        <v>108</v>
      </c>
      <c r="AK120">
        <f t="shared" si="63"/>
        <v>2</v>
      </c>
      <c r="AL120" s="40">
        <f t="shared" si="89"/>
        <v>0</v>
      </c>
      <c r="AM120" s="40">
        <f t="shared" si="90"/>
        <v>0</v>
      </c>
      <c r="AN120" s="40">
        <f t="shared" si="91"/>
        <v>0</v>
      </c>
      <c r="AO120" s="40">
        <f t="shared" si="92"/>
        <v>0</v>
      </c>
      <c r="AP120" s="40">
        <f t="shared" si="93"/>
        <v>0</v>
      </c>
      <c r="AR120">
        <v>108</v>
      </c>
      <c r="AS120">
        <f t="shared" si="64"/>
        <v>2</v>
      </c>
      <c r="AT120" s="40">
        <f t="shared" si="94"/>
        <v>0</v>
      </c>
      <c r="AU120" s="40">
        <f t="shared" si="95"/>
        <v>0</v>
      </c>
      <c r="AV120" s="40">
        <f t="shared" si="96"/>
        <v>0</v>
      </c>
      <c r="AW120" s="40">
        <f t="shared" si="97"/>
        <v>0</v>
      </c>
      <c r="AX120" s="40">
        <f t="shared" si="98"/>
        <v>0</v>
      </c>
      <c r="AZ120">
        <v>108</v>
      </c>
      <c r="BA120">
        <f t="shared" si="65"/>
        <v>2</v>
      </c>
      <c r="BB120" s="40">
        <f t="shared" si="99"/>
        <v>0</v>
      </c>
      <c r="BC120" s="40">
        <f t="shared" si="100"/>
        <v>0</v>
      </c>
      <c r="BD120" s="40">
        <f t="shared" si="101"/>
        <v>0</v>
      </c>
      <c r="BE120" s="40">
        <f t="shared" si="102"/>
        <v>0</v>
      </c>
      <c r="BF120" s="40">
        <f t="shared" si="103"/>
        <v>0</v>
      </c>
      <c r="BH120">
        <v>108</v>
      </c>
      <c r="BI120">
        <f t="shared" si="66"/>
        <v>2</v>
      </c>
      <c r="BJ120" s="40">
        <f t="shared" si="104"/>
        <v>0</v>
      </c>
      <c r="BK120" s="40">
        <f t="shared" si="105"/>
        <v>0</v>
      </c>
      <c r="BL120" s="40">
        <f t="shared" si="106"/>
        <v>0</v>
      </c>
      <c r="BM120" s="40">
        <f t="shared" si="107"/>
        <v>0</v>
      </c>
      <c r="BN120" s="40">
        <f t="shared" si="108"/>
        <v>0</v>
      </c>
      <c r="BP120">
        <v>108</v>
      </c>
      <c r="BQ120">
        <f t="shared" si="67"/>
        <v>2</v>
      </c>
      <c r="BR120" s="40">
        <f t="shared" si="109"/>
        <v>0</v>
      </c>
      <c r="BS120" s="40">
        <f t="shared" si="110"/>
        <v>0</v>
      </c>
      <c r="BT120" s="40">
        <f t="shared" si="111"/>
        <v>0</v>
      </c>
      <c r="BU120" s="40">
        <f t="shared" si="112"/>
        <v>0</v>
      </c>
      <c r="BV120" s="40">
        <f t="shared" si="113"/>
        <v>0</v>
      </c>
    </row>
    <row r="121" spans="1:74" x14ac:dyDescent="0.25">
      <c r="A121" s="57">
        <f t="shared" si="57"/>
        <v>275344.80155764427</v>
      </c>
      <c r="B121" s="57">
        <f t="shared" si="58"/>
        <v>275344.80155764427</v>
      </c>
      <c r="C121">
        <f t="shared" ca="1" si="68"/>
        <v>2044.25</v>
      </c>
      <c r="D121">
        <v>109</v>
      </c>
      <c r="E121">
        <f t="shared" si="59"/>
        <v>2</v>
      </c>
      <c r="F121" s="40">
        <f t="shared" si="69"/>
        <v>0</v>
      </c>
      <c r="G121" s="40">
        <f t="shared" si="70"/>
        <v>0</v>
      </c>
      <c r="H121" s="40">
        <f t="shared" si="71"/>
        <v>0</v>
      </c>
      <c r="I121" s="40">
        <f t="shared" si="72"/>
        <v>0</v>
      </c>
      <c r="J121" s="40">
        <f t="shared" si="73"/>
        <v>0</v>
      </c>
      <c r="L121">
        <v>109</v>
      </c>
      <c r="M121">
        <f t="shared" si="60"/>
        <v>0</v>
      </c>
      <c r="N121" s="40">
        <f t="shared" si="74"/>
        <v>17097.837862789831</v>
      </c>
      <c r="O121" s="40">
        <f t="shared" si="75"/>
        <v>1603.8951267897805</v>
      </c>
      <c r="P121" s="40">
        <f t="shared" si="76"/>
        <v>18701.73298957961</v>
      </c>
      <c r="Q121" s="40">
        <f t="shared" si="77"/>
        <v>18172.447597738981</v>
      </c>
      <c r="R121" s="40">
        <f t="shared" si="78"/>
        <v>196754.84570918093</v>
      </c>
      <c r="T121">
        <v>109</v>
      </c>
      <c r="U121">
        <f t="shared" si="61"/>
        <v>0</v>
      </c>
      <c r="V121" s="40">
        <f t="shared" si="79"/>
        <v>6933.0442780985477</v>
      </c>
      <c r="W121" s="40">
        <f t="shared" si="80"/>
        <v>427.61500063280954</v>
      </c>
      <c r="X121" s="40">
        <f t="shared" si="81"/>
        <v>7360.6592787313575</v>
      </c>
      <c r="Y121" s="40">
        <f t="shared" si="82"/>
        <v>7219.5463285225305</v>
      </c>
      <c r="Z121" s="40">
        <f t="shared" si="83"/>
        <v>78589.95584846336</v>
      </c>
      <c r="AB121">
        <v>109</v>
      </c>
      <c r="AC121">
        <f t="shared" si="62"/>
        <v>2</v>
      </c>
      <c r="AD121" s="40">
        <f t="shared" si="84"/>
        <v>0</v>
      </c>
      <c r="AE121" s="40">
        <f t="shared" si="85"/>
        <v>-1.5916157281026246E-13</v>
      </c>
      <c r="AF121" s="40">
        <f t="shared" si="86"/>
        <v>0</v>
      </c>
      <c r="AG121" s="40">
        <f t="shared" si="87"/>
        <v>5.2523319027386615E-14</v>
      </c>
      <c r="AH121" s="40">
        <f t="shared" si="88"/>
        <v>-1.2732925824820995E-11</v>
      </c>
      <c r="AJ121">
        <v>109</v>
      </c>
      <c r="AK121">
        <f t="shared" si="63"/>
        <v>2</v>
      </c>
      <c r="AL121" s="40">
        <f t="shared" si="89"/>
        <v>0</v>
      </c>
      <c r="AM121" s="40">
        <f t="shared" si="90"/>
        <v>0</v>
      </c>
      <c r="AN121" s="40">
        <f t="shared" si="91"/>
        <v>0</v>
      </c>
      <c r="AO121" s="40">
        <f t="shared" si="92"/>
        <v>0</v>
      </c>
      <c r="AP121" s="40">
        <f t="shared" si="93"/>
        <v>0</v>
      </c>
      <c r="AR121">
        <v>109</v>
      </c>
      <c r="AS121">
        <f t="shared" si="64"/>
        <v>2</v>
      </c>
      <c r="AT121" s="40">
        <f t="shared" si="94"/>
        <v>0</v>
      </c>
      <c r="AU121" s="40">
        <f t="shared" si="95"/>
        <v>0</v>
      </c>
      <c r="AV121" s="40">
        <f t="shared" si="96"/>
        <v>0</v>
      </c>
      <c r="AW121" s="40">
        <f t="shared" si="97"/>
        <v>0</v>
      </c>
      <c r="AX121" s="40">
        <f t="shared" si="98"/>
        <v>0</v>
      </c>
      <c r="AZ121">
        <v>109</v>
      </c>
      <c r="BA121">
        <f t="shared" si="65"/>
        <v>2</v>
      </c>
      <c r="BB121" s="40">
        <f t="shared" si="99"/>
        <v>0</v>
      </c>
      <c r="BC121" s="40">
        <f t="shared" si="100"/>
        <v>0</v>
      </c>
      <c r="BD121" s="40">
        <f t="shared" si="101"/>
        <v>0</v>
      </c>
      <c r="BE121" s="40">
        <f t="shared" si="102"/>
        <v>0</v>
      </c>
      <c r="BF121" s="40">
        <f t="shared" si="103"/>
        <v>0</v>
      </c>
      <c r="BH121">
        <v>109</v>
      </c>
      <c r="BI121">
        <f t="shared" si="66"/>
        <v>2</v>
      </c>
      <c r="BJ121" s="40">
        <f t="shared" si="104"/>
        <v>0</v>
      </c>
      <c r="BK121" s="40">
        <f t="shared" si="105"/>
        <v>0</v>
      </c>
      <c r="BL121" s="40">
        <f t="shared" si="106"/>
        <v>0</v>
      </c>
      <c r="BM121" s="40">
        <f t="shared" si="107"/>
        <v>0</v>
      </c>
      <c r="BN121" s="40">
        <f t="shared" si="108"/>
        <v>0</v>
      </c>
      <c r="BP121">
        <v>109</v>
      </c>
      <c r="BQ121">
        <f t="shared" si="67"/>
        <v>2</v>
      </c>
      <c r="BR121" s="40">
        <f t="shared" si="109"/>
        <v>0</v>
      </c>
      <c r="BS121" s="40">
        <f t="shared" si="110"/>
        <v>0</v>
      </c>
      <c r="BT121" s="40">
        <f t="shared" si="111"/>
        <v>0</v>
      </c>
      <c r="BU121" s="40">
        <f t="shared" si="112"/>
        <v>0</v>
      </c>
      <c r="BV121" s="40">
        <f t="shared" si="113"/>
        <v>0</v>
      </c>
    </row>
    <row r="122" spans="1:74" x14ac:dyDescent="0.25">
      <c r="A122" s="57">
        <f t="shared" si="57"/>
        <v>251151.02041139451</v>
      </c>
      <c r="B122" s="57">
        <f t="shared" si="58"/>
        <v>251151.02041139451</v>
      </c>
      <c r="C122">
        <f t="shared" ca="1" si="68"/>
        <v>2044.5</v>
      </c>
      <c r="D122">
        <v>110</v>
      </c>
      <c r="E122">
        <f t="shared" si="59"/>
        <v>2</v>
      </c>
      <c r="F122" s="40">
        <f t="shared" si="69"/>
        <v>0</v>
      </c>
      <c r="G122" s="40">
        <f t="shared" si="70"/>
        <v>0</v>
      </c>
      <c r="H122" s="40">
        <f t="shared" si="71"/>
        <v>0</v>
      </c>
      <c r="I122" s="40">
        <f t="shared" si="72"/>
        <v>0</v>
      </c>
      <c r="J122" s="40">
        <f t="shared" si="73"/>
        <v>0</v>
      </c>
      <c r="L122">
        <v>110</v>
      </c>
      <c r="M122">
        <f t="shared" si="60"/>
        <v>0</v>
      </c>
      <c r="N122" s="40">
        <f t="shared" si="74"/>
        <v>17226.071646760753</v>
      </c>
      <c r="O122" s="40">
        <f t="shared" si="75"/>
        <v>1475.6613428188568</v>
      </c>
      <c r="P122" s="40">
        <f t="shared" si="76"/>
        <v>18701.73298957961</v>
      </c>
      <c r="Q122" s="40">
        <f t="shared" si="77"/>
        <v>18214.764746449386</v>
      </c>
      <c r="R122" s="40">
        <f t="shared" si="78"/>
        <v>179528.77406242018</v>
      </c>
      <c r="T122">
        <v>110</v>
      </c>
      <c r="U122">
        <f t="shared" si="61"/>
        <v>0</v>
      </c>
      <c r="V122" s="40">
        <f t="shared" si="79"/>
        <v>6967.7094994890404</v>
      </c>
      <c r="W122" s="40">
        <f t="shared" si="80"/>
        <v>392.94977924231682</v>
      </c>
      <c r="X122" s="40">
        <f t="shared" si="81"/>
        <v>7360.6592787313575</v>
      </c>
      <c r="Y122" s="40">
        <f t="shared" si="82"/>
        <v>7230.985851581393</v>
      </c>
      <c r="Z122" s="40">
        <f t="shared" si="83"/>
        <v>71622.246348974324</v>
      </c>
      <c r="AB122">
        <v>110</v>
      </c>
      <c r="AC122">
        <f t="shared" si="62"/>
        <v>2</v>
      </c>
      <c r="AD122" s="40">
        <f t="shared" si="84"/>
        <v>0</v>
      </c>
      <c r="AE122" s="40">
        <f t="shared" si="85"/>
        <v>-1.5916157281026246E-13</v>
      </c>
      <c r="AF122" s="40">
        <f t="shared" si="86"/>
        <v>0</v>
      </c>
      <c r="AG122" s="40">
        <f t="shared" si="87"/>
        <v>5.2523319027386615E-14</v>
      </c>
      <c r="AH122" s="40">
        <f t="shared" si="88"/>
        <v>-1.2732925824820995E-11</v>
      </c>
      <c r="AJ122">
        <v>110</v>
      </c>
      <c r="AK122">
        <f t="shared" si="63"/>
        <v>2</v>
      </c>
      <c r="AL122" s="40">
        <f t="shared" si="89"/>
        <v>0</v>
      </c>
      <c r="AM122" s="40">
        <f t="shared" si="90"/>
        <v>0</v>
      </c>
      <c r="AN122" s="40">
        <f t="shared" si="91"/>
        <v>0</v>
      </c>
      <c r="AO122" s="40">
        <f t="shared" si="92"/>
        <v>0</v>
      </c>
      <c r="AP122" s="40">
        <f t="shared" si="93"/>
        <v>0</v>
      </c>
      <c r="AR122">
        <v>110</v>
      </c>
      <c r="AS122">
        <f t="shared" si="64"/>
        <v>2</v>
      </c>
      <c r="AT122" s="40">
        <f t="shared" si="94"/>
        <v>0</v>
      </c>
      <c r="AU122" s="40">
        <f t="shared" si="95"/>
        <v>0</v>
      </c>
      <c r="AV122" s="40">
        <f t="shared" si="96"/>
        <v>0</v>
      </c>
      <c r="AW122" s="40">
        <f t="shared" si="97"/>
        <v>0</v>
      </c>
      <c r="AX122" s="40">
        <f t="shared" si="98"/>
        <v>0</v>
      </c>
      <c r="AZ122">
        <v>110</v>
      </c>
      <c r="BA122">
        <f t="shared" si="65"/>
        <v>2</v>
      </c>
      <c r="BB122" s="40">
        <f t="shared" si="99"/>
        <v>0</v>
      </c>
      <c r="BC122" s="40">
        <f t="shared" si="100"/>
        <v>0</v>
      </c>
      <c r="BD122" s="40">
        <f t="shared" si="101"/>
        <v>0</v>
      </c>
      <c r="BE122" s="40">
        <f t="shared" si="102"/>
        <v>0</v>
      </c>
      <c r="BF122" s="40">
        <f t="shared" si="103"/>
        <v>0</v>
      </c>
      <c r="BH122">
        <v>110</v>
      </c>
      <c r="BI122">
        <f t="shared" si="66"/>
        <v>2</v>
      </c>
      <c r="BJ122" s="40">
        <f t="shared" si="104"/>
        <v>0</v>
      </c>
      <c r="BK122" s="40">
        <f t="shared" si="105"/>
        <v>0</v>
      </c>
      <c r="BL122" s="40">
        <f t="shared" si="106"/>
        <v>0</v>
      </c>
      <c r="BM122" s="40">
        <f t="shared" si="107"/>
        <v>0</v>
      </c>
      <c r="BN122" s="40">
        <f t="shared" si="108"/>
        <v>0</v>
      </c>
      <c r="BP122">
        <v>110</v>
      </c>
      <c r="BQ122">
        <f t="shared" si="67"/>
        <v>2</v>
      </c>
      <c r="BR122" s="40">
        <f t="shared" si="109"/>
        <v>0</v>
      </c>
      <c r="BS122" s="40">
        <f t="shared" si="110"/>
        <v>0</v>
      </c>
      <c r="BT122" s="40">
        <f t="shared" si="111"/>
        <v>0</v>
      </c>
      <c r="BU122" s="40">
        <f t="shared" si="112"/>
        <v>0</v>
      </c>
      <c r="BV122" s="40">
        <f t="shared" si="113"/>
        <v>0</v>
      </c>
    </row>
    <row r="123" spans="1:74" x14ac:dyDescent="0.25">
      <c r="A123" s="57">
        <f t="shared" si="57"/>
        <v>226793.20518029656</v>
      </c>
      <c r="B123" s="57">
        <f t="shared" si="58"/>
        <v>226793.20518029656</v>
      </c>
      <c r="C123">
        <f t="shared" ca="1" si="68"/>
        <v>2044.75</v>
      </c>
      <c r="D123">
        <v>111</v>
      </c>
      <c r="E123">
        <f t="shared" si="59"/>
        <v>2</v>
      </c>
      <c r="F123" s="40">
        <f t="shared" si="69"/>
        <v>0</v>
      </c>
      <c r="G123" s="40">
        <f t="shared" si="70"/>
        <v>0</v>
      </c>
      <c r="H123" s="40">
        <f t="shared" si="71"/>
        <v>0</v>
      </c>
      <c r="I123" s="40">
        <f t="shared" si="72"/>
        <v>0</v>
      </c>
      <c r="J123" s="40">
        <f t="shared" si="73"/>
        <v>0</v>
      </c>
      <c r="L123">
        <v>111</v>
      </c>
      <c r="M123">
        <f t="shared" si="60"/>
        <v>0</v>
      </c>
      <c r="N123" s="40">
        <f t="shared" si="74"/>
        <v>17355.267184111457</v>
      </c>
      <c r="O123" s="40">
        <f t="shared" si="75"/>
        <v>1346.4658054681513</v>
      </c>
      <c r="P123" s="40">
        <f t="shared" si="76"/>
        <v>18701.73298957961</v>
      </c>
      <c r="Q123" s="40">
        <f t="shared" si="77"/>
        <v>18257.399273775121</v>
      </c>
      <c r="R123" s="40">
        <f t="shared" si="78"/>
        <v>162173.50687830872</v>
      </c>
      <c r="T123">
        <v>111</v>
      </c>
      <c r="U123">
        <f t="shared" si="61"/>
        <v>0</v>
      </c>
      <c r="V123" s="40">
        <f t="shared" si="79"/>
        <v>7002.548046986486</v>
      </c>
      <c r="W123" s="40">
        <f t="shared" si="80"/>
        <v>358.11123174487165</v>
      </c>
      <c r="X123" s="40">
        <f t="shared" si="81"/>
        <v>7360.6592787313575</v>
      </c>
      <c r="Y123" s="40">
        <f t="shared" si="82"/>
        <v>7242.4825722555497</v>
      </c>
      <c r="Z123" s="40">
        <f t="shared" si="83"/>
        <v>64619.698301987839</v>
      </c>
      <c r="AB123">
        <v>111</v>
      </c>
      <c r="AC123">
        <f t="shared" si="62"/>
        <v>2</v>
      </c>
      <c r="AD123" s="40">
        <f t="shared" si="84"/>
        <v>0</v>
      </c>
      <c r="AE123" s="40">
        <f t="shared" si="85"/>
        <v>-1.5916157281026246E-13</v>
      </c>
      <c r="AF123" s="40">
        <f t="shared" si="86"/>
        <v>0</v>
      </c>
      <c r="AG123" s="40">
        <f t="shared" si="87"/>
        <v>5.2523319027386615E-14</v>
      </c>
      <c r="AH123" s="40">
        <f t="shared" si="88"/>
        <v>-1.2732925824820995E-11</v>
      </c>
      <c r="AJ123">
        <v>111</v>
      </c>
      <c r="AK123">
        <f t="shared" si="63"/>
        <v>2</v>
      </c>
      <c r="AL123" s="40">
        <f t="shared" si="89"/>
        <v>0</v>
      </c>
      <c r="AM123" s="40">
        <f t="shared" si="90"/>
        <v>0</v>
      </c>
      <c r="AN123" s="40">
        <f t="shared" si="91"/>
        <v>0</v>
      </c>
      <c r="AO123" s="40">
        <f t="shared" si="92"/>
        <v>0</v>
      </c>
      <c r="AP123" s="40">
        <f t="shared" si="93"/>
        <v>0</v>
      </c>
      <c r="AR123">
        <v>111</v>
      </c>
      <c r="AS123">
        <f t="shared" si="64"/>
        <v>2</v>
      </c>
      <c r="AT123" s="40">
        <f t="shared" si="94"/>
        <v>0</v>
      </c>
      <c r="AU123" s="40">
        <f t="shared" si="95"/>
        <v>0</v>
      </c>
      <c r="AV123" s="40">
        <f t="shared" si="96"/>
        <v>0</v>
      </c>
      <c r="AW123" s="40">
        <f t="shared" si="97"/>
        <v>0</v>
      </c>
      <c r="AX123" s="40">
        <f t="shared" si="98"/>
        <v>0</v>
      </c>
      <c r="AZ123">
        <v>111</v>
      </c>
      <c r="BA123">
        <f t="shared" si="65"/>
        <v>2</v>
      </c>
      <c r="BB123" s="40">
        <f t="shared" si="99"/>
        <v>0</v>
      </c>
      <c r="BC123" s="40">
        <f t="shared" si="100"/>
        <v>0</v>
      </c>
      <c r="BD123" s="40">
        <f t="shared" si="101"/>
        <v>0</v>
      </c>
      <c r="BE123" s="40">
        <f t="shared" si="102"/>
        <v>0</v>
      </c>
      <c r="BF123" s="40">
        <f t="shared" si="103"/>
        <v>0</v>
      </c>
      <c r="BH123">
        <v>111</v>
      </c>
      <c r="BI123">
        <f t="shared" si="66"/>
        <v>2</v>
      </c>
      <c r="BJ123" s="40">
        <f t="shared" si="104"/>
        <v>0</v>
      </c>
      <c r="BK123" s="40">
        <f t="shared" si="105"/>
        <v>0</v>
      </c>
      <c r="BL123" s="40">
        <f t="shared" si="106"/>
        <v>0</v>
      </c>
      <c r="BM123" s="40">
        <f t="shared" si="107"/>
        <v>0</v>
      </c>
      <c r="BN123" s="40">
        <f t="shared" si="108"/>
        <v>0</v>
      </c>
      <c r="BP123">
        <v>111</v>
      </c>
      <c r="BQ123">
        <f t="shared" si="67"/>
        <v>2</v>
      </c>
      <c r="BR123" s="40">
        <f t="shared" si="109"/>
        <v>0</v>
      </c>
      <c r="BS123" s="40">
        <f t="shared" si="110"/>
        <v>0</v>
      </c>
      <c r="BT123" s="40">
        <f t="shared" si="111"/>
        <v>0</v>
      </c>
      <c r="BU123" s="40">
        <f t="shared" si="112"/>
        <v>0</v>
      </c>
      <c r="BV123" s="40">
        <f t="shared" si="113"/>
        <v>0</v>
      </c>
    </row>
    <row r="124" spans="1:74" x14ac:dyDescent="0.25">
      <c r="A124" s="57">
        <f t="shared" si="57"/>
        <v>202270.21270508284</v>
      </c>
      <c r="B124" s="57">
        <f t="shared" si="58"/>
        <v>202270.21270508284</v>
      </c>
      <c r="C124">
        <f t="shared" ca="1" si="68"/>
        <v>2045</v>
      </c>
      <c r="D124">
        <v>112</v>
      </c>
      <c r="E124">
        <f t="shared" si="59"/>
        <v>2</v>
      </c>
      <c r="F124" s="40">
        <f t="shared" si="69"/>
        <v>0</v>
      </c>
      <c r="G124" s="40">
        <f t="shared" si="70"/>
        <v>0</v>
      </c>
      <c r="H124" s="40">
        <f t="shared" si="71"/>
        <v>0</v>
      </c>
      <c r="I124" s="40">
        <f t="shared" si="72"/>
        <v>0</v>
      </c>
      <c r="J124" s="40">
        <f t="shared" si="73"/>
        <v>0</v>
      </c>
      <c r="L124">
        <v>112</v>
      </c>
      <c r="M124">
        <f t="shared" si="60"/>
        <v>0</v>
      </c>
      <c r="N124" s="40">
        <f t="shared" si="74"/>
        <v>17485.431687992295</v>
      </c>
      <c r="O124" s="40">
        <f t="shared" si="75"/>
        <v>1216.3013015873153</v>
      </c>
      <c r="P124" s="40">
        <f t="shared" si="76"/>
        <v>18701.73298957961</v>
      </c>
      <c r="Q124" s="40">
        <f t="shared" si="77"/>
        <v>18300.353560055795</v>
      </c>
      <c r="R124" s="40">
        <f t="shared" si="78"/>
        <v>144688.07519031642</v>
      </c>
      <c r="T124">
        <v>112</v>
      </c>
      <c r="U124">
        <f t="shared" si="61"/>
        <v>0</v>
      </c>
      <c r="V124" s="40">
        <f t="shared" si="79"/>
        <v>7037.5607872214187</v>
      </c>
      <c r="W124" s="40">
        <f t="shared" si="80"/>
        <v>323.09849150993921</v>
      </c>
      <c r="X124" s="40">
        <f t="shared" si="81"/>
        <v>7360.6592787313575</v>
      </c>
      <c r="Y124" s="40">
        <f t="shared" si="82"/>
        <v>7254.0367765330775</v>
      </c>
      <c r="Z124" s="40">
        <f t="shared" si="83"/>
        <v>57582.137514766422</v>
      </c>
      <c r="AB124">
        <v>112</v>
      </c>
      <c r="AC124">
        <f t="shared" si="62"/>
        <v>2</v>
      </c>
      <c r="AD124" s="40">
        <f t="shared" si="84"/>
        <v>0</v>
      </c>
      <c r="AE124" s="40">
        <f t="shared" si="85"/>
        <v>-1.5916157281026246E-13</v>
      </c>
      <c r="AF124" s="40">
        <f t="shared" si="86"/>
        <v>0</v>
      </c>
      <c r="AG124" s="40">
        <f t="shared" si="87"/>
        <v>5.2523319027386615E-14</v>
      </c>
      <c r="AH124" s="40">
        <f t="shared" si="88"/>
        <v>-1.2732925824820995E-11</v>
      </c>
      <c r="AJ124">
        <v>112</v>
      </c>
      <c r="AK124">
        <f t="shared" si="63"/>
        <v>2</v>
      </c>
      <c r="AL124" s="40">
        <f t="shared" si="89"/>
        <v>0</v>
      </c>
      <c r="AM124" s="40">
        <f t="shared" si="90"/>
        <v>0</v>
      </c>
      <c r="AN124" s="40">
        <f t="shared" si="91"/>
        <v>0</v>
      </c>
      <c r="AO124" s="40">
        <f t="shared" si="92"/>
        <v>0</v>
      </c>
      <c r="AP124" s="40">
        <f t="shared" si="93"/>
        <v>0</v>
      </c>
      <c r="AR124">
        <v>112</v>
      </c>
      <c r="AS124">
        <f t="shared" si="64"/>
        <v>2</v>
      </c>
      <c r="AT124" s="40">
        <f t="shared" si="94"/>
        <v>0</v>
      </c>
      <c r="AU124" s="40">
        <f t="shared" si="95"/>
        <v>0</v>
      </c>
      <c r="AV124" s="40">
        <f t="shared" si="96"/>
        <v>0</v>
      </c>
      <c r="AW124" s="40">
        <f t="shared" si="97"/>
        <v>0</v>
      </c>
      <c r="AX124" s="40">
        <f t="shared" si="98"/>
        <v>0</v>
      </c>
      <c r="AZ124">
        <v>112</v>
      </c>
      <c r="BA124">
        <f t="shared" si="65"/>
        <v>2</v>
      </c>
      <c r="BB124" s="40">
        <f t="shared" si="99"/>
        <v>0</v>
      </c>
      <c r="BC124" s="40">
        <f t="shared" si="100"/>
        <v>0</v>
      </c>
      <c r="BD124" s="40">
        <f t="shared" si="101"/>
        <v>0</v>
      </c>
      <c r="BE124" s="40">
        <f t="shared" si="102"/>
        <v>0</v>
      </c>
      <c r="BF124" s="40">
        <f t="shared" si="103"/>
        <v>0</v>
      </c>
      <c r="BH124">
        <v>112</v>
      </c>
      <c r="BI124">
        <f t="shared" si="66"/>
        <v>2</v>
      </c>
      <c r="BJ124" s="40">
        <f t="shared" si="104"/>
        <v>0</v>
      </c>
      <c r="BK124" s="40">
        <f t="shared" si="105"/>
        <v>0</v>
      </c>
      <c r="BL124" s="40">
        <f t="shared" si="106"/>
        <v>0</v>
      </c>
      <c r="BM124" s="40">
        <f t="shared" si="107"/>
        <v>0</v>
      </c>
      <c r="BN124" s="40">
        <f t="shared" si="108"/>
        <v>0</v>
      </c>
      <c r="BP124">
        <v>112</v>
      </c>
      <c r="BQ124">
        <f t="shared" si="67"/>
        <v>2</v>
      </c>
      <c r="BR124" s="40">
        <f t="shared" si="109"/>
        <v>0</v>
      </c>
      <c r="BS124" s="40">
        <f t="shared" si="110"/>
        <v>0</v>
      </c>
      <c r="BT124" s="40">
        <f t="shared" si="111"/>
        <v>0</v>
      </c>
      <c r="BU124" s="40">
        <f t="shared" si="112"/>
        <v>0</v>
      </c>
      <c r="BV124" s="40">
        <f t="shared" si="113"/>
        <v>0</v>
      </c>
    </row>
    <row r="125" spans="1:74" x14ac:dyDescent="0.25">
      <c r="A125" s="57">
        <f t="shared" si="57"/>
        <v>177580.89168827308</v>
      </c>
      <c r="B125" s="57">
        <f t="shared" si="58"/>
        <v>177580.89168827308</v>
      </c>
      <c r="C125">
        <f t="shared" ca="1" si="68"/>
        <v>2045.25</v>
      </c>
      <c r="D125">
        <v>113</v>
      </c>
      <c r="E125">
        <f t="shared" si="59"/>
        <v>2</v>
      </c>
      <c r="F125" s="40">
        <f t="shared" si="69"/>
        <v>0</v>
      </c>
      <c r="G125" s="40">
        <f t="shared" si="70"/>
        <v>0</v>
      </c>
      <c r="H125" s="40">
        <f t="shared" si="71"/>
        <v>0</v>
      </c>
      <c r="I125" s="40">
        <f t="shared" si="72"/>
        <v>0</v>
      </c>
      <c r="J125" s="40">
        <f t="shared" si="73"/>
        <v>0</v>
      </c>
      <c r="L125">
        <v>113</v>
      </c>
      <c r="M125">
        <f t="shared" si="60"/>
        <v>0</v>
      </c>
      <c r="N125" s="40">
        <f t="shared" si="74"/>
        <v>17616.572425652237</v>
      </c>
      <c r="O125" s="40">
        <f t="shared" si="75"/>
        <v>1085.160563927373</v>
      </c>
      <c r="P125" s="40">
        <f t="shared" si="76"/>
        <v>18701.73298957961</v>
      </c>
      <c r="Q125" s="40">
        <f t="shared" si="77"/>
        <v>18343.630003483577</v>
      </c>
      <c r="R125" s="40">
        <f t="shared" si="78"/>
        <v>127071.50276466418</v>
      </c>
      <c r="T125">
        <v>113</v>
      </c>
      <c r="U125">
        <f t="shared" si="61"/>
        <v>0</v>
      </c>
      <c r="V125" s="40">
        <f t="shared" si="79"/>
        <v>7072.7485911575259</v>
      </c>
      <c r="W125" s="40">
        <f t="shared" si="80"/>
        <v>287.91068757383209</v>
      </c>
      <c r="X125" s="40">
        <f t="shared" si="81"/>
        <v>7360.6592787313575</v>
      </c>
      <c r="Y125" s="40">
        <f t="shared" si="82"/>
        <v>7265.6487518319927</v>
      </c>
      <c r="Z125" s="40">
        <f t="shared" si="83"/>
        <v>50509.388923608894</v>
      </c>
      <c r="AB125">
        <v>113</v>
      </c>
      <c r="AC125">
        <f t="shared" si="62"/>
        <v>2</v>
      </c>
      <c r="AD125" s="40">
        <f t="shared" si="84"/>
        <v>0</v>
      </c>
      <c r="AE125" s="40">
        <f t="shared" si="85"/>
        <v>-1.5916157281026246E-13</v>
      </c>
      <c r="AF125" s="40">
        <f t="shared" si="86"/>
        <v>0</v>
      </c>
      <c r="AG125" s="40">
        <f t="shared" si="87"/>
        <v>5.2523319027386615E-14</v>
      </c>
      <c r="AH125" s="40">
        <f t="shared" si="88"/>
        <v>-1.2732925824820995E-11</v>
      </c>
      <c r="AJ125">
        <v>113</v>
      </c>
      <c r="AK125">
        <f t="shared" si="63"/>
        <v>2</v>
      </c>
      <c r="AL125" s="40">
        <f t="shared" si="89"/>
        <v>0</v>
      </c>
      <c r="AM125" s="40">
        <f t="shared" si="90"/>
        <v>0</v>
      </c>
      <c r="AN125" s="40">
        <f t="shared" si="91"/>
        <v>0</v>
      </c>
      <c r="AO125" s="40">
        <f t="shared" si="92"/>
        <v>0</v>
      </c>
      <c r="AP125" s="40">
        <f t="shared" si="93"/>
        <v>0</v>
      </c>
      <c r="AR125">
        <v>113</v>
      </c>
      <c r="AS125">
        <f t="shared" si="64"/>
        <v>2</v>
      </c>
      <c r="AT125" s="40">
        <f t="shared" si="94"/>
        <v>0</v>
      </c>
      <c r="AU125" s="40">
        <f t="shared" si="95"/>
        <v>0</v>
      </c>
      <c r="AV125" s="40">
        <f t="shared" si="96"/>
        <v>0</v>
      </c>
      <c r="AW125" s="40">
        <f t="shared" si="97"/>
        <v>0</v>
      </c>
      <c r="AX125" s="40">
        <f t="shared" si="98"/>
        <v>0</v>
      </c>
      <c r="AZ125">
        <v>113</v>
      </c>
      <c r="BA125">
        <f t="shared" si="65"/>
        <v>2</v>
      </c>
      <c r="BB125" s="40">
        <f t="shared" si="99"/>
        <v>0</v>
      </c>
      <c r="BC125" s="40">
        <f t="shared" si="100"/>
        <v>0</v>
      </c>
      <c r="BD125" s="40">
        <f t="shared" si="101"/>
        <v>0</v>
      </c>
      <c r="BE125" s="40">
        <f t="shared" si="102"/>
        <v>0</v>
      </c>
      <c r="BF125" s="40">
        <f t="shared" si="103"/>
        <v>0</v>
      </c>
      <c r="BH125">
        <v>113</v>
      </c>
      <c r="BI125">
        <f t="shared" si="66"/>
        <v>2</v>
      </c>
      <c r="BJ125" s="40">
        <f t="shared" si="104"/>
        <v>0</v>
      </c>
      <c r="BK125" s="40">
        <f t="shared" si="105"/>
        <v>0</v>
      </c>
      <c r="BL125" s="40">
        <f t="shared" si="106"/>
        <v>0</v>
      </c>
      <c r="BM125" s="40">
        <f t="shared" si="107"/>
        <v>0</v>
      </c>
      <c r="BN125" s="40">
        <f t="shared" si="108"/>
        <v>0</v>
      </c>
      <c r="BP125">
        <v>113</v>
      </c>
      <c r="BQ125">
        <f t="shared" si="67"/>
        <v>2</v>
      </c>
      <c r="BR125" s="40">
        <f t="shared" si="109"/>
        <v>0</v>
      </c>
      <c r="BS125" s="40">
        <f t="shared" si="110"/>
        <v>0</v>
      </c>
      <c r="BT125" s="40">
        <f t="shared" si="111"/>
        <v>0</v>
      </c>
      <c r="BU125" s="40">
        <f t="shared" si="112"/>
        <v>0</v>
      </c>
      <c r="BV125" s="40">
        <f t="shared" si="113"/>
        <v>0</v>
      </c>
    </row>
    <row r="126" spans="1:74" x14ac:dyDescent="0.25">
      <c r="A126" s="57">
        <f t="shared" si="57"/>
        <v>152724.08263531514</v>
      </c>
      <c r="B126" s="57">
        <f t="shared" si="58"/>
        <v>152724.08263531514</v>
      </c>
      <c r="C126">
        <f t="shared" ca="1" si="68"/>
        <v>2045.5</v>
      </c>
      <c r="D126">
        <v>114</v>
      </c>
      <c r="E126">
        <f t="shared" si="59"/>
        <v>2</v>
      </c>
      <c r="F126" s="40">
        <f t="shared" si="69"/>
        <v>0</v>
      </c>
      <c r="G126" s="40">
        <f t="shared" si="70"/>
        <v>0</v>
      </c>
      <c r="H126" s="40">
        <f t="shared" si="71"/>
        <v>0</v>
      </c>
      <c r="I126" s="40">
        <f t="shared" si="72"/>
        <v>0</v>
      </c>
      <c r="J126" s="40">
        <f t="shared" si="73"/>
        <v>0</v>
      </c>
      <c r="L126">
        <v>114</v>
      </c>
      <c r="M126">
        <f t="shared" si="60"/>
        <v>0</v>
      </c>
      <c r="N126" s="40">
        <f t="shared" si="74"/>
        <v>17748.696718844629</v>
      </c>
      <c r="O126" s="40">
        <f t="shared" si="75"/>
        <v>953.03627073498137</v>
      </c>
      <c r="P126" s="40">
        <f t="shared" si="76"/>
        <v>18701.73298957961</v>
      </c>
      <c r="Q126" s="40">
        <f t="shared" si="77"/>
        <v>18387.231020237065</v>
      </c>
      <c r="R126" s="40">
        <f t="shared" si="78"/>
        <v>109322.80604581955</v>
      </c>
      <c r="T126">
        <v>114</v>
      </c>
      <c r="U126">
        <f t="shared" si="61"/>
        <v>0</v>
      </c>
      <c r="V126" s="40">
        <f t="shared" si="79"/>
        <v>7108.1123341133134</v>
      </c>
      <c r="W126" s="40">
        <f t="shared" si="80"/>
        <v>252.54694461804448</v>
      </c>
      <c r="X126" s="40">
        <f t="shared" si="81"/>
        <v>7360.6592787313575</v>
      </c>
      <c r="Y126" s="40">
        <f t="shared" si="82"/>
        <v>7277.3187870074025</v>
      </c>
      <c r="Z126" s="40">
        <f t="shared" si="83"/>
        <v>43401.276589495581</v>
      </c>
      <c r="AB126">
        <v>114</v>
      </c>
      <c r="AC126">
        <f t="shared" si="62"/>
        <v>2</v>
      </c>
      <c r="AD126" s="40">
        <f t="shared" si="84"/>
        <v>0</v>
      </c>
      <c r="AE126" s="40">
        <f t="shared" si="85"/>
        <v>-1.5916157281026246E-13</v>
      </c>
      <c r="AF126" s="40">
        <f t="shared" si="86"/>
        <v>0</v>
      </c>
      <c r="AG126" s="40">
        <f t="shared" si="87"/>
        <v>5.2523319027386615E-14</v>
      </c>
      <c r="AH126" s="40">
        <f t="shared" si="88"/>
        <v>-1.2732925824820995E-11</v>
      </c>
      <c r="AJ126">
        <v>114</v>
      </c>
      <c r="AK126">
        <f t="shared" si="63"/>
        <v>2</v>
      </c>
      <c r="AL126" s="40">
        <f t="shared" si="89"/>
        <v>0</v>
      </c>
      <c r="AM126" s="40">
        <f t="shared" si="90"/>
        <v>0</v>
      </c>
      <c r="AN126" s="40">
        <f t="shared" si="91"/>
        <v>0</v>
      </c>
      <c r="AO126" s="40">
        <f t="shared" si="92"/>
        <v>0</v>
      </c>
      <c r="AP126" s="40">
        <f t="shared" si="93"/>
        <v>0</v>
      </c>
      <c r="AR126">
        <v>114</v>
      </c>
      <c r="AS126">
        <f t="shared" si="64"/>
        <v>2</v>
      </c>
      <c r="AT126" s="40">
        <f t="shared" si="94"/>
        <v>0</v>
      </c>
      <c r="AU126" s="40">
        <f t="shared" si="95"/>
        <v>0</v>
      </c>
      <c r="AV126" s="40">
        <f t="shared" si="96"/>
        <v>0</v>
      </c>
      <c r="AW126" s="40">
        <f t="shared" si="97"/>
        <v>0</v>
      </c>
      <c r="AX126" s="40">
        <f t="shared" si="98"/>
        <v>0</v>
      </c>
      <c r="AZ126">
        <v>114</v>
      </c>
      <c r="BA126">
        <f t="shared" si="65"/>
        <v>2</v>
      </c>
      <c r="BB126" s="40">
        <f t="shared" si="99"/>
        <v>0</v>
      </c>
      <c r="BC126" s="40">
        <f t="shared" si="100"/>
        <v>0</v>
      </c>
      <c r="BD126" s="40">
        <f t="shared" si="101"/>
        <v>0</v>
      </c>
      <c r="BE126" s="40">
        <f t="shared" si="102"/>
        <v>0</v>
      </c>
      <c r="BF126" s="40">
        <f t="shared" si="103"/>
        <v>0</v>
      </c>
      <c r="BH126">
        <v>114</v>
      </c>
      <c r="BI126">
        <f t="shared" si="66"/>
        <v>2</v>
      </c>
      <c r="BJ126" s="40">
        <f t="shared" si="104"/>
        <v>0</v>
      </c>
      <c r="BK126" s="40">
        <f t="shared" si="105"/>
        <v>0</v>
      </c>
      <c r="BL126" s="40">
        <f t="shared" si="106"/>
        <v>0</v>
      </c>
      <c r="BM126" s="40">
        <f t="shared" si="107"/>
        <v>0</v>
      </c>
      <c r="BN126" s="40">
        <f t="shared" si="108"/>
        <v>0</v>
      </c>
      <c r="BP126">
        <v>114</v>
      </c>
      <c r="BQ126">
        <f t="shared" si="67"/>
        <v>2</v>
      </c>
      <c r="BR126" s="40">
        <f t="shared" si="109"/>
        <v>0</v>
      </c>
      <c r="BS126" s="40">
        <f t="shared" si="110"/>
        <v>0</v>
      </c>
      <c r="BT126" s="40">
        <f t="shared" si="111"/>
        <v>0</v>
      </c>
      <c r="BU126" s="40">
        <f t="shared" si="112"/>
        <v>0</v>
      </c>
      <c r="BV126" s="40">
        <f t="shared" si="113"/>
        <v>0</v>
      </c>
    </row>
    <row r="127" spans="1:74" x14ac:dyDescent="0.25">
      <c r="A127" s="57">
        <f t="shared" si="57"/>
        <v>127698.61779529527</v>
      </c>
      <c r="B127" s="57">
        <f t="shared" si="58"/>
        <v>127698.61779529529</v>
      </c>
      <c r="C127">
        <f t="shared" ca="1" si="68"/>
        <v>2045.75</v>
      </c>
      <c r="D127">
        <v>115</v>
      </c>
      <c r="E127">
        <f t="shared" si="59"/>
        <v>2</v>
      </c>
      <c r="F127" s="40">
        <f t="shared" si="69"/>
        <v>0</v>
      </c>
      <c r="G127" s="40">
        <f t="shared" si="70"/>
        <v>0</v>
      </c>
      <c r="H127" s="40">
        <f t="shared" si="71"/>
        <v>0</v>
      </c>
      <c r="I127" s="40">
        <f t="shared" si="72"/>
        <v>0</v>
      </c>
      <c r="J127" s="40">
        <f t="shared" si="73"/>
        <v>0</v>
      </c>
      <c r="L127">
        <v>115</v>
      </c>
      <c r="M127">
        <f t="shared" si="60"/>
        <v>0</v>
      </c>
      <c r="N127" s="40">
        <f t="shared" si="74"/>
        <v>17881.811944235964</v>
      </c>
      <c r="O127" s="40">
        <f t="shared" si="75"/>
        <v>819.9210453436466</v>
      </c>
      <c r="P127" s="40">
        <f t="shared" si="76"/>
        <v>18701.73298957961</v>
      </c>
      <c r="Q127" s="40">
        <f t="shared" si="77"/>
        <v>18431.159044616208</v>
      </c>
      <c r="R127" s="40">
        <f t="shared" si="78"/>
        <v>91440.994101583594</v>
      </c>
      <c r="T127">
        <v>115</v>
      </c>
      <c r="U127">
        <f t="shared" si="61"/>
        <v>0</v>
      </c>
      <c r="V127" s="40">
        <f t="shared" si="79"/>
        <v>7143.65289578388</v>
      </c>
      <c r="W127" s="40">
        <f t="shared" si="80"/>
        <v>217.0063829474779</v>
      </c>
      <c r="X127" s="40">
        <f t="shared" si="81"/>
        <v>7360.6592787313575</v>
      </c>
      <c r="Y127" s="40">
        <f t="shared" si="82"/>
        <v>7289.0471723586897</v>
      </c>
      <c r="Z127" s="40">
        <f t="shared" si="83"/>
        <v>36257.623693711699</v>
      </c>
      <c r="AB127">
        <v>115</v>
      </c>
      <c r="AC127">
        <f t="shared" si="62"/>
        <v>2</v>
      </c>
      <c r="AD127" s="40">
        <f t="shared" si="84"/>
        <v>0</v>
      </c>
      <c r="AE127" s="40">
        <f t="shared" si="85"/>
        <v>-1.5916157281026246E-13</v>
      </c>
      <c r="AF127" s="40">
        <f t="shared" si="86"/>
        <v>0</v>
      </c>
      <c r="AG127" s="40">
        <f t="shared" si="87"/>
        <v>5.2523319027386615E-14</v>
      </c>
      <c r="AH127" s="40">
        <f t="shared" si="88"/>
        <v>-1.2732925824820995E-11</v>
      </c>
      <c r="AJ127">
        <v>115</v>
      </c>
      <c r="AK127">
        <f t="shared" si="63"/>
        <v>2</v>
      </c>
      <c r="AL127" s="40">
        <f t="shared" si="89"/>
        <v>0</v>
      </c>
      <c r="AM127" s="40">
        <f t="shared" si="90"/>
        <v>0</v>
      </c>
      <c r="AN127" s="40">
        <f t="shared" si="91"/>
        <v>0</v>
      </c>
      <c r="AO127" s="40">
        <f t="shared" si="92"/>
        <v>0</v>
      </c>
      <c r="AP127" s="40">
        <f t="shared" si="93"/>
        <v>0</v>
      </c>
      <c r="AR127">
        <v>115</v>
      </c>
      <c r="AS127">
        <f t="shared" si="64"/>
        <v>2</v>
      </c>
      <c r="AT127" s="40">
        <f t="shared" si="94"/>
        <v>0</v>
      </c>
      <c r="AU127" s="40">
        <f t="shared" si="95"/>
        <v>0</v>
      </c>
      <c r="AV127" s="40">
        <f t="shared" si="96"/>
        <v>0</v>
      </c>
      <c r="AW127" s="40">
        <f t="shared" si="97"/>
        <v>0</v>
      </c>
      <c r="AX127" s="40">
        <f t="shared" si="98"/>
        <v>0</v>
      </c>
      <c r="AZ127">
        <v>115</v>
      </c>
      <c r="BA127">
        <f t="shared" si="65"/>
        <v>2</v>
      </c>
      <c r="BB127" s="40">
        <f t="shared" si="99"/>
        <v>0</v>
      </c>
      <c r="BC127" s="40">
        <f t="shared" si="100"/>
        <v>0</v>
      </c>
      <c r="BD127" s="40">
        <f t="shared" si="101"/>
        <v>0</v>
      </c>
      <c r="BE127" s="40">
        <f t="shared" si="102"/>
        <v>0</v>
      </c>
      <c r="BF127" s="40">
        <f t="shared" si="103"/>
        <v>0</v>
      </c>
      <c r="BH127">
        <v>115</v>
      </c>
      <c r="BI127">
        <f t="shared" si="66"/>
        <v>2</v>
      </c>
      <c r="BJ127" s="40">
        <f t="shared" si="104"/>
        <v>0</v>
      </c>
      <c r="BK127" s="40">
        <f t="shared" si="105"/>
        <v>0</v>
      </c>
      <c r="BL127" s="40">
        <f t="shared" si="106"/>
        <v>0</v>
      </c>
      <c r="BM127" s="40">
        <f t="shared" si="107"/>
        <v>0</v>
      </c>
      <c r="BN127" s="40">
        <f t="shared" si="108"/>
        <v>0</v>
      </c>
      <c r="BP127">
        <v>115</v>
      </c>
      <c r="BQ127">
        <f t="shared" si="67"/>
        <v>2</v>
      </c>
      <c r="BR127" s="40">
        <f t="shared" si="109"/>
        <v>0</v>
      </c>
      <c r="BS127" s="40">
        <f t="shared" si="110"/>
        <v>0</v>
      </c>
      <c r="BT127" s="40">
        <f t="shared" si="111"/>
        <v>0</v>
      </c>
      <c r="BU127" s="40">
        <f t="shared" si="112"/>
        <v>0</v>
      </c>
      <c r="BV127" s="40">
        <f t="shared" si="113"/>
        <v>0</v>
      </c>
    </row>
    <row r="128" spans="1:74" x14ac:dyDescent="0.25">
      <c r="A128" s="57">
        <f t="shared" si="57"/>
        <v>102503.32110121475</v>
      </c>
      <c r="B128" s="57">
        <f t="shared" si="58"/>
        <v>102503.32110121477</v>
      </c>
      <c r="C128">
        <f t="shared" ca="1" si="68"/>
        <v>2046</v>
      </c>
      <c r="D128">
        <v>116</v>
      </c>
      <c r="E128">
        <f t="shared" si="59"/>
        <v>2</v>
      </c>
      <c r="F128" s="40">
        <f t="shared" si="69"/>
        <v>0</v>
      </c>
      <c r="G128" s="40">
        <f t="shared" si="70"/>
        <v>0</v>
      </c>
      <c r="H128" s="40">
        <f t="shared" si="71"/>
        <v>0</v>
      </c>
      <c r="I128" s="40">
        <f t="shared" si="72"/>
        <v>0</v>
      </c>
      <c r="J128" s="40">
        <f t="shared" si="73"/>
        <v>0</v>
      </c>
      <c r="L128">
        <v>116</v>
      </c>
      <c r="M128">
        <f t="shared" si="60"/>
        <v>0</v>
      </c>
      <c r="N128" s="40">
        <f t="shared" si="74"/>
        <v>18015.925533817732</v>
      </c>
      <c r="O128" s="40">
        <f t="shared" si="75"/>
        <v>685.80745576187689</v>
      </c>
      <c r="P128" s="40">
        <f t="shared" si="76"/>
        <v>18701.73298957961</v>
      </c>
      <c r="Q128" s="40">
        <f t="shared" si="77"/>
        <v>18475.41652917819</v>
      </c>
      <c r="R128" s="40">
        <f t="shared" si="78"/>
        <v>73425.068567765862</v>
      </c>
      <c r="T128">
        <v>116</v>
      </c>
      <c r="U128">
        <f t="shared" si="61"/>
        <v>0</v>
      </c>
      <c r="V128" s="40">
        <f t="shared" si="79"/>
        <v>7179.3711602627991</v>
      </c>
      <c r="W128" s="40">
        <f t="shared" si="80"/>
        <v>181.28811846855851</v>
      </c>
      <c r="X128" s="40">
        <f t="shared" si="81"/>
        <v>7360.6592787313575</v>
      </c>
      <c r="Y128" s="40">
        <f t="shared" si="82"/>
        <v>7300.8341996367335</v>
      </c>
      <c r="Z128" s="40">
        <f t="shared" si="83"/>
        <v>29078.2525334489</v>
      </c>
      <c r="AB128">
        <v>116</v>
      </c>
      <c r="AC128">
        <f t="shared" si="62"/>
        <v>2</v>
      </c>
      <c r="AD128" s="40">
        <f t="shared" si="84"/>
        <v>0</v>
      </c>
      <c r="AE128" s="40">
        <f t="shared" si="85"/>
        <v>-1.5916157281026246E-13</v>
      </c>
      <c r="AF128" s="40">
        <f t="shared" si="86"/>
        <v>0</v>
      </c>
      <c r="AG128" s="40">
        <f t="shared" si="87"/>
        <v>5.2523319027386615E-14</v>
      </c>
      <c r="AH128" s="40">
        <f t="shared" si="88"/>
        <v>-1.2732925824820995E-11</v>
      </c>
      <c r="AJ128">
        <v>116</v>
      </c>
      <c r="AK128">
        <f t="shared" si="63"/>
        <v>2</v>
      </c>
      <c r="AL128" s="40">
        <f t="shared" si="89"/>
        <v>0</v>
      </c>
      <c r="AM128" s="40">
        <f t="shared" si="90"/>
        <v>0</v>
      </c>
      <c r="AN128" s="40">
        <f t="shared" si="91"/>
        <v>0</v>
      </c>
      <c r="AO128" s="40">
        <f t="shared" si="92"/>
        <v>0</v>
      </c>
      <c r="AP128" s="40">
        <f t="shared" si="93"/>
        <v>0</v>
      </c>
      <c r="AR128">
        <v>116</v>
      </c>
      <c r="AS128">
        <f t="shared" si="64"/>
        <v>2</v>
      </c>
      <c r="AT128" s="40">
        <f t="shared" si="94"/>
        <v>0</v>
      </c>
      <c r="AU128" s="40">
        <f t="shared" si="95"/>
        <v>0</v>
      </c>
      <c r="AV128" s="40">
        <f t="shared" si="96"/>
        <v>0</v>
      </c>
      <c r="AW128" s="40">
        <f t="shared" si="97"/>
        <v>0</v>
      </c>
      <c r="AX128" s="40">
        <f t="shared" si="98"/>
        <v>0</v>
      </c>
      <c r="AZ128">
        <v>116</v>
      </c>
      <c r="BA128">
        <f t="shared" si="65"/>
        <v>2</v>
      </c>
      <c r="BB128" s="40">
        <f t="shared" si="99"/>
        <v>0</v>
      </c>
      <c r="BC128" s="40">
        <f t="shared" si="100"/>
        <v>0</v>
      </c>
      <c r="BD128" s="40">
        <f t="shared" si="101"/>
        <v>0</v>
      </c>
      <c r="BE128" s="40">
        <f t="shared" si="102"/>
        <v>0</v>
      </c>
      <c r="BF128" s="40">
        <f t="shared" si="103"/>
        <v>0</v>
      </c>
      <c r="BH128">
        <v>116</v>
      </c>
      <c r="BI128">
        <f t="shared" si="66"/>
        <v>2</v>
      </c>
      <c r="BJ128" s="40">
        <f t="shared" si="104"/>
        <v>0</v>
      </c>
      <c r="BK128" s="40">
        <f t="shared" si="105"/>
        <v>0</v>
      </c>
      <c r="BL128" s="40">
        <f t="shared" si="106"/>
        <v>0</v>
      </c>
      <c r="BM128" s="40">
        <f t="shared" si="107"/>
        <v>0</v>
      </c>
      <c r="BN128" s="40">
        <f t="shared" si="108"/>
        <v>0</v>
      </c>
      <c r="BP128">
        <v>116</v>
      </c>
      <c r="BQ128">
        <f t="shared" si="67"/>
        <v>2</v>
      </c>
      <c r="BR128" s="40">
        <f t="shared" si="109"/>
        <v>0</v>
      </c>
      <c r="BS128" s="40">
        <f t="shared" si="110"/>
        <v>0</v>
      </c>
      <c r="BT128" s="40">
        <f t="shared" si="111"/>
        <v>0</v>
      </c>
      <c r="BU128" s="40">
        <f t="shared" si="112"/>
        <v>0</v>
      </c>
      <c r="BV128" s="40">
        <f t="shared" si="113"/>
        <v>0</v>
      </c>
    </row>
    <row r="129" spans="1:74" x14ac:dyDescent="0.25">
      <c r="A129" s="57">
        <f t="shared" si="57"/>
        <v>77137.008109829272</v>
      </c>
      <c r="B129" s="57">
        <f t="shared" si="58"/>
        <v>77137.008109829287</v>
      </c>
      <c r="C129">
        <f t="shared" ca="1" si="68"/>
        <v>2046.25</v>
      </c>
      <c r="D129">
        <v>117</v>
      </c>
      <c r="E129">
        <f t="shared" si="59"/>
        <v>2</v>
      </c>
      <c r="F129" s="40">
        <f t="shared" si="69"/>
        <v>0</v>
      </c>
      <c r="G129" s="40">
        <f t="shared" si="70"/>
        <v>0</v>
      </c>
      <c r="H129" s="40">
        <f t="shared" si="71"/>
        <v>0</v>
      </c>
      <c r="I129" s="40">
        <f t="shared" si="72"/>
        <v>0</v>
      </c>
      <c r="J129" s="40">
        <f t="shared" si="73"/>
        <v>0</v>
      </c>
      <c r="L129">
        <v>117</v>
      </c>
      <c r="M129">
        <f t="shared" si="60"/>
        <v>0</v>
      </c>
      <c r="N129" s="40">
        <f t="shared" si="74"/>
        <v>18151.044975321365</v>
      </c>
      <c r="O129" s="40">
        <f t="shared" si="75"/>
        <v>550.68801425824392</v>
      </c>
      <c r="P129" s="40">
        <f t="shared" si="76"/>
        <v>18701.73298957961</v>
      </c>
      <c r="Q129" s="40">
        <f t="shared" si="77"/>
        <v>18520.005944874389</v>
      </c>
      <c r="R129" s="40">
        <f t="shared" si="78"/>
        <v>55274.023592444501</v>
      </c>
      <c r="T129">
        <v>117</v>
      </c>
      <c r="U129">
        <f t="shared" si="61"/>
        <v>0</v>
      </c>
      <c r="V129" s="40">
        <f t="shared" si="79"/>
        <v>7215.268016064113</v>
      </c>
      <c r="W129" s="40">
        <f t="shared" si="80"/>
        <v>145.39126266724449</v>
      </c>
      <c r="X129" s="40">
        <f t="shared" si="81"/>
        <v>7360.6592787313575</v>
      </c>
      <c r="Y129" s="40">
        <f t="shared" si="82"/>
        <v>7312.6801620511669</v>
      </c>
      <c r="Z129" s="40">
        <f t="shared" si="83"/>
        <v>21862.984517384786</v>
      </c>
      <c r="AB129">
        <v>117</v>
      </c>
      <c r="AC129">
        <f t="shared" si="62"/>
        <v>2</v>
      </c>
      <c r="AD129" s="40">
        <f t="shared" si="84"/>
        <v>0</v>
      </c>
      <c r="AE129" s="40">
        <f t="shared" si="85"/>
        <v>-1.5916157281026246E-13</v>
      </c>
      <c r="AF129" s="40">
        <f t="shared" si="86"/>
        <v>0</v>
      </c>
      <c r="AG129" s="40">
        <f t="shared" si="87"/>
        <v>5.2523319027386615E-14</v>
      </c>
      <c r="AH129" s="40">
        <f t="shared" si="88"/>
        <v>-1.2732925824820995E-11</v>
      </c>
      <c r="AJ129">
        <v>117</v>
      </c>
      <c r="AK129">
        <f t="shared" si="63"/>
        <v>2</v>
      </c>
      <c r="AL129" s="40">
        <f t="shared" si="89"/>
        <v>0</v>
      </c>
      <c r="AM129" s="40">
        <f t="shared" si="90"/>
        <v>0</v>
      </c>
      <c r="AN129" s="40">
        <f t="shared" si="91"/>
        <v>0</v>
      </c>
      <c r="AO129" s="40">
        <f t="shared" si="92"/>
        <v>0</v>
      </c>
      <c r="AP129" s="40">
        <f t="shared" si="93"/>
        <v>0</v>
      </c>
      <c r="AR129">
        <v>117</v>
      </c>
      <c r="AS129">
        <f t="shared" si="64"/>
        <v>2</v>
      </c>
      <c r="AT129" s="40">
        <f t="shared" si="94"/>
        <v>0</v>
      </c>
      <c r="AU129" s="40">
        <f t="shared" si="95"/>
        <v>0</v>
      </c>
      <c r="AV129" s="40">
        <f t="shared" si="96"/>
        <v>0</v>
      </c>
      <c r="AW129" s="40">
        <f t="shared" si="97"/>
        <v>0</v>
      </c>
      <c r="AX129" s="40">
        <f t="shared" si="98"/>
        <v>0</v>
      </c>
      <c r="AZ129">
        <v>117</v>
      </c>
      <c r="BA129">
        <f t="shared" si="65"/>
        <v>2</v>
      </c>
      <c r="BB129" s="40">
        <f t="shared" si="99"/>
        <v>0</v>
      </c>
      <c r="BC129" s="40">
        <f t="shared" si="100"/>
        <v>0</v>
      </c>
      <c r="BD129" s="40">
        <f t="shared" si="101"/>
        <v>0</v>
      </c>
      <c r="BE129" s="40">
        <f t="shared" si="102"/>
        <v>0</v>
      </c>
      <c r="BF129" s="40">
        <f t="shared" si="103"/>
        <v>0</v>
      </c>
      <c r="BH129">
        <v>117</v>
      </c>
      <c r="BI129">
        <f t="shared" si="66"/>
        <v>2</v>
      </c>
      <c r="BJ129" s="40">
        <f t="shared" si="104"/>
        <v>0</v>
      </c>
      <c r="BK129" s="40">
        <f t="shared" si="105"/>
        <v>0</v>
      </c>
      <c r="BL129" s="40">
        <f t="shared" si="106"/>
        <v>0</v>
      </c>
      <c r="BM129" s="40">
        <f t="shared" si="107"/>
        <v>0</v>
      </c>
      <c r="BN129" s="40">
        <f t="shared" si="108"/>
        <v>0</v>
      </c>
      <c r="BP129">
        <v>117</v>
      </c>
      <c r="BQ129">
        <f t="shared" si="67"/>
        <v>2</v>
      </c>
      <c r="BR129" s="40">
        <f t="shared" si="109"/>
        <v>0</v>
      </c>
      <c r="BS129" s="40">
        <f t="shared" si="110"/>
        <v>0</v>
      </c>
      <c r="BT129" s="40">
        <f t="shared" si="111"/>
        <v>0</v>
      </c>
      <c r="BU129" s="40">
        <f t="shared" si="112"/>
        <v>0</v>
      </c>
      <c r="BV129" s="40">
        <f t="shared" si="113"/>
        <v>0</v>
      </c>
    </row>
    <row r="130" spans="1:74" x14ac:dyDescent="0.25">
      <c r="A130" s="57">
        <f t="shared" si="57"/>
        <v>51598.485941048566</v>
      </c>
      <c r="B130" s="57">
        <f t="shared" si="58"/>
        <v>51598.485941048581</v>
      </c>
      <c r="C130">
        <f t="shared" ca="1" si="68"/>
        <v>2046.5</v>
      </c>
      <c r="D130">
        <v>118</v>
      </c>
      <c r="E130">
        <f t="shared" si="59"/>
        <v>2</v>
      </c>
      <c r="F130" s="40">
        <f t="shared" si="69"/>
        <v>0</v>
      </c>
      <c r="G130" s="40">
        <f t="shared" si="70"/>
        <v>0</v>
      </c>
      <c r="H130" s="40">
        <f t="shared" si="71"/>
        <v>0</v>
      </c>
      <c r="I130" s="40">
        <f t="shared" si="72"/>
        <v>0</v>
      </c>
      <c r="J130" s="40">
        <f t="shared" si="73"/>
        <v>0</v>
      </c>
      <c r="L130">
        <v>118</v>
      </c>
      <c r="M130">
        <f t="shared" si="60"/>
        <v>0</v>
      </c>
      <c r="N130" s="40">
        <f t="shared" si="74"/>
        <v>18287.177812636277</v>
      </c>
      <c r="O130" s="40">
        <f t="shared" si="75"/>
        <v>414.55517694333372</v>
      </c>
      <c r="P130" s="40">
        <f t="shared" si="76"/>
        <v>18701.73298957961</v>
      </c>
      <c r="Q130" s="40">
        <f t="shared" si="77"/>
        <v>18564.929781188312</v>
      </c>
      <c r="R130" s="40">
        <f t="shared" si="78"/>
        <v>36986.845779808224</v>
      </c>
      <c r="T130">
        <v>118</v>
      </c>
      <c r="U130">
        <f t="shared" si="61"/>
        <v>0</v>
      </c>
      <c r="V130" s="40">
        <f t="shared" si="79"/>
        <v>7251.3443561444337</v>
      </c>
      <c r="W130" s="40">
        <f t="shared" si="80"/>
        <v>109.31492258692393</v>
      </c>
      <c r="X130" s="40">
        <f t="shared" si="81"/>
        <v>7360.6592787313575</v>
      </c>
      <c r="Y130" s="40">
        <f t="shared" si="82"/>
        <v>7324.5853542776722</v>
      </c>
      <c r="Z130" s="40">
        <f t="shared" si="83"/>
        <v>14611.640161240353</v>
      </c>
      <c r="AB130">
        <v>118</v>
      </c>
      <c r="AC130">
        <f t="shared" si="62"/>
        <v>2</v>
      </c>
      <c r="AD130" s="40">
        <f t="shared" si="84"/>
        <v>0</v>
      </c>
      <c r="AE130" s="40">
        <f t="shared" si="85"/>
        <v>-1.5916157281026246E-13</v>
      </c>
      <c r="AF130" s="40">
        <f t="shared" si="86"/>
        <v>0</v>
      </c>
      <c r="AG130" s="40">
        <f t="shared" si="87"/>
        <v>5.2523319027386615E-14</v>
      </c>
      <c r="AH130" s="40">
        <f t="shared" si="88"/>
        <v>-1.2732925824820995E-11</v>
      </c>
      <c r="AJ130">
        <v>118</v>
      </c>
      <c r="AK130">
        <f t="shared" si="63"/>
        <v>2</v>
      </c>
      <c r="AL130" s="40">
        <f t="shared" si="89"/>
        <v>0</v>
      </c>
      <c r="AM130" s="40">
        <f t="shared" si="90"/>
        <v>0</v>
      </c>
      <c r="AN130" s="40">
        <f t="shared" si="91"/>
        <v>0</v>
      </c>
      <c r="AO130" s="40">
        <f t="shared" si="92"/>
        <v>0</v>
      </c>
      <c r="AP130" s="40">
        <f t="shared" si="93"/>
        <v>0</v>
      </c>
      <c r="AR130">
        <v>118</v>
      </c>
      <c r="AS130">
        <f t="shared" si="64"/>
        <v>2</v>
      </c>
      <c r="AT130" s="40">
        <f t="shared" si="94"/>
        <v>0</v>
      </c>
      <c r="AU130" s="40">
        <f t="shared" si="95"/>
        <v>0</v>
      </c>
      <c r="AV130" s="40">
        <f t="shared" si="96"/>
        <v>0</v>
      </c>
      <c r="AW130" s="40">
        <f t="shared" si="97"/>
        <v>0</v>
      </c>
      <c r="AX130" s="40">
        <f t="shared" si="98"/>
        <v>0</v>
      </c>
      <c r="AZ130">
        <v>118</v>
      </c>
      <c r="BA130">
        <f t="shared" si="65"/>
        <v>2</v>
      </c>
      <c r="BB130" s="40">
        <f t="shared" si="99"/>
        <v>0</v>
      </c>
      <c r="BC130" s="40">
        <f t="shared" si="100"/>
        <v>0</v>
      </c>
      <c r="BD130" s="40">
        <f t="shared" si="101"/>
        <v>0</v>
      </c>
      <c r="BE130" s="40">
        <f t="shared" si="102"/>
        <v>0</v>
      </c>
      <c r="BF130" s="40">
        <f t="shared" si="103"/>
        <v>0</v>
      </c>
      <c r="BH130">
        <v>118</v>
      </c>
      <c r="BI130">
        <f t="shared" si="66"/>
        <v>2</v>
      </c>
      <c r="BJ130" s="40">
        <f t="shared" si="104"/>
        <v>0</v>
      </c>
      <c r="BK130" s="40">
        <f t="shared" si="105"/>
        <v>0</v>
      </c>
      <c r="BL130" s="40">
        <f t="shared" si="106"/>
        <v>0</v>
      </c>
      <c r="BM130" s="40">
        <f t="shared" si="107"/>
        <v>0</v>
      </c>
      <c r="BN130" s="40">
        <f t="shared" si="108"/>
        <v>0</v>
      </c>
      <c r="BP130">
        <v>118</v>
      </c>
      <c r="BQ130">
        <f t="shared" si="67"/>
        <v>2</v>
      </c>
      <c r="BR130" s="40">
        <f t="shared" si="109"/>
        <v>0</v>
      </c>
      <c r="BS130" s="40">
        <f t="shared" si="110"/>
        <v>0</v>
      </c>
      <c r="BT130" s="40">
        <f t="shared" si="111"/>
        <v>0</v>
      </c>
      <c r="BU130" s="40">
        <f t="shared" si="112"/>
        <v>0</v>
      </c>
      <c r="BV130" s="40">
        <f t="shared" si="113"/>
        <v>0</v>
      </c>
    </row>
    <row r="131" spans="1:74" x14ac:dyDescent="0.25">
      <c r="A131" s="57">
        <f t="shared" si="57"/>
        <v>25886.55321689236</v>
      </c>
      <c r="B131" s="57">
        <f t="shared" si="58"/>
        <v>25886.553216892375</v>
      </c>
      <c r="C131">
        <f t="shared" ca="1" si="68"/>
        <v>2046.75</v>
      </c>
      <c r="D131">
        <v>119</v>
      </c>
      <c r="E131">
        <f t="shared" si="59"/>
        <v>2</v>
      </c>
      <c r="F131" s="40">
        <f t="shared" si="69"/>
        <v>0</v>
      </c>
      <c r="G131" s="40">
        <f t="shared" si="70"/>
        <v>0</v>
      </c>
      <c r="H131" s="40">
        <f t="shared" si="71"/>
        <v>0</v>
      </c>
      <c r="I131" s="40">
        <f t="shared" si="72"/>
        <v>0</v>
      </c>
      <c r="J131" s="40">
        <f t="shared" si="73"/>
        <v>0</v>
      </c>
      <c r="L131">
        <v>119</v>
      </c>
      <c r="M131">
        <f t="shared" si="60"/>
        <v>0</v>
      </c>
      <c r="N131" s="40">
        <f t="shared" si="74"/>
        <v>18424.331646231047</v>
      </c>
      <c r="O131" s="40">
        <f t="shared" si="75"/>
        <v>277.40134334856168</v>
      </c>
      <c r="P131" s="40">
        <f t="shared" si="76"/>
        <v>18701.73298957961</v>
      </c>
      <c r="Q131" s="40">
        <f t="shared" si="77"/>
        <v>18610.190546274585</v>
      </c>
      <c r="R131" s="40">
        <f t="shared" si="78"/>
        <v>18562.514133577177</v>
      </c>
      <c r="T131">
        <v>119</v>
      </c>
      <c r="U131">
        <f t="shared" si="61"/>
        <v>0</v>
      </c>
      <c r="V131" s="40">
        <f t="shared" si="79"/>
        <v>7287.6010779251556</v>
      </c>
      <c r="W131" s="40">
        <f t="shared" si="80"/>
        <v>73.058200806201768</v>
      </c>
      <c r="X131" s="40">
        <f t="shared" si="81"/>
        <v>7360.6592787313575</v>
      </c>
      <c r="Y131" s="40">
        <f t="shared" si="82"/>
        <v>7336.5500724653111</v>
      </c>
      <c r="Z131" s="40">
        <f t="shared" si="83"/>
        <v>7324.0390833151978</v>
      </c>
      <c r="AB131">
        <v>119</v>
      </c>
      <c r="AC131">
        <f t="shared" si="62"/>
        <v>2</v>
      </c>
      <c r="AD131" s="40">
        <f t="shared" si="84"/>
        <v>0</v>
      </c>
      <c r="AE131" s="40">
        <f t="shared" si="85"/>
        <v>-1.5916157281026246E-13</v>
      </c>
      <c r="AF131" s="40">
        <f t="shared" si="86"/>
        <v>0</v>
      </c>
      <c r="AG131" s="40">
        <f t="shared" si="87"/>
        <v>5.2523319027386615E-14</v>
      </c>
      <c r="AH131" s="40">
        <f t="shared" si="88"/>
        <v>-1.2732925824820995E-11</v>
      </c>
      <c r="AJ131">
        <v>119</v>
      </c>
      <c r="AK131">
        <f t="shared" si="63"/>
        <v>2</v>
      </c>
      <c r="AL131" s="40">
        <f t="shared" si="89"/>
        <v>0</v>
      </c>
      <c r="AM131" s="40">
        <f t="shared" si="90"/>
        <v>0</v>
      </c>
      <c r="AN131" s="40">
        <f t="shared" si="91"/>
        <v>0</v>
      </c>
      <c r="AO131" s="40">
        <f t="shared" si="92"/>
        <v>0</v>
      </c>
      <c r="AP131" s="40">
        <f t="shared" si="93"/>
        <v>0</v>
      </c>
      <c r="AR131">
        <v>119</v>
      </c>
      <c r="AS131">
        <f t="shared" si="64"/>
        <v>2</v>
      </c>
      <c r="AT131" s="40">
        <f t="shared" si="94"/>
        <v>0</v>
      </c>
      <c r="AU131" s="40">
        <f t="shared" si="95"/>
        <v>0</v>
      </c>
      <c r="AV131" s="40">
        <f t="shared" si="96"/>
        <v>0</v>
      </c>
      <c r="AW131" s="40">
        <f t="shared" si="97"/>
        <v>0</v>
      </c>
      <c r="AX131" s="40">
        <f t="shared" si="98"/>
        <v>0</v>
      </c>
      <c r="AZ131">
        <v>119</v>
      </c>
      <c r="BA131">
        <f t="shared" si="65"/>
        <v>2</v>
      </c>
      <c r="BB131" s="40">
        <f t="shared" si="99"/>
        <v>0</v>
      </c>
      <c r="BC131" s="40">
        <f t="shared" si="100"/>
        <v>0</v>
      </c>
      <c r="BD131" s="40">
        <f t="shared" si="101"/>
        <v>0</v>
      </c>
      <c r="BE131" s="40">
        <f t="shared" si="102"/>
        <v>0</v>
      </c>
      <c r="BF131" s="40">
        <f t="shared" si="103"/>
        <v>0</v>
      </c>
      <c r="BH131">
        <v>119</v>
      </c>
      <c r="BI131">
        <f t="shared" si="66"/>
        <v>2</v>
      </c>
      <c r="BJ131" s="40">
        <f t="shared" si="104"/>
        <v>0</v>
      </c>
      <c r="BK131" s="40">
        <f t="shared" si="105"/>
        <v>0</v>
      </c>
      <c r="BL131" s="40">
        <f t="shared" si="106"/>
        <v>0</v>
      </c>
      <c r="BM131" s="40">
        <f t="shared" si="107"/>
        <v>0</v>
      </c>
      <c r="BN131" s="40">
        <f t="shared" si="108"/>
        <v>0</v>
      </c>
      <c r="BP131">
        <v>119</v>
      </c>
      <c r="BQ131">
        <f t="shared" si="67"/>
        <v>2</v>
      </c>
      <c r="BR131" s="40">
        <f t="shared" si="109"/>
        <v>0</v>
      </c>
      <c r="BS131" s="40">
        <f t="shared" si="110"/>
        <v>0</v>
      </c>
      <c r="BT131" s="40">
        <f t="shared" si="111"/>
        <v>0</v>
      </c>
      <c r="BU131" s="40">
        <f t="shared" si="112"/>
        <v>0</v>
      </c>
      <c r="BV131" s="40">
        <f t="shared" si="113"/>
        <v>0</v>
      </c>
    </row>
    <row r="132" spans="1:74" x14ac:dyDescent="0.25">
      <c r="A132" s="57">
        <f t="shared" si="57"/>
        <v>-2.0008883439004421E-10</v>
      </c>
      <c r="B132" s="57">
        <f t="shared" si="58"/>
        <v>-1.8735590856522322E-10</v>
      </c>
      <c r="C132">
        <f t="shared" ca="1" si="68"/>
        <v>2047</v>
      </c>
      <c r="D132">
        <v>120</v>
      </c>
      <c r="E132">
        <f t="shared" si="59"/>
        <v>2</v>
      </c>
      <c r="F132" s="40">
        <f t="shared" si="69"/>
        <v>0</v>
      </c>
      <c r="G132" s="40">
        <f t="shared" si="70"/>
        <v>0</v>
      </c>
      <c r="H132" s="40">
        <f t="shared" si="71"/>
        <v>0</v>
      </c>
      <c r="I132" s="40">
        <f t="shared" si="72"/>
        <v>0</v>
      </c>
      <c r="J132" s="40">
        <f t="shared" si="73"/>
        <v>0</v>
      </c>
      <c r="L132">
        <v>120</v>
      </c>
      <c r="M132">
        <f t="shared" si="60"/>
        <v>0</v>
      </c>
      <c r="N132" s="40">
        <f t="shared" si="74"/>
        <v>18562.514133577781</v>
      </c>
      <c r="O132" s="40">
        <f t="shared" si="75"/>
        <v>139.21885600182881</v>
      </c>
      <c r="P132" s="40">
        <f t="shared" si="76"/>
        <v>18701.73298957961</v>
      </c>
      <c r="Q132" s="40">
        <f t="shared" si="77"/>
        <v>18655.790767099006</v>
      </c>
      <c r="R132" s="40">
        <f t="shared" si="78"/>
        <v>-6.0390448197722435E-10</v>
      </c>
      <c r="T132">
        <v>120</v>
      </c>
      <c r="U132">
        <f t="shared" si="61"/>
        <v>0</v>
      </c>
      <c r="V132" s="40">
        <f t="shared" si="79"/>
        <v>7324.0390833147812</v>
      </c>
      <c r="W132" s="40">
        <f t="shared" si="80"/>
        <v>36.620195416575989</v>
      </c>
      <c r="X132" s="40">
        <f t="shared" si="81"/>
        <v>7360.6592787313575</v>
      </c>
      <c r="Y132" s="40">
        <f t="shared" si="82"/>
        <v>7348.5746142438875</v>
      </c>
      <c r="Z132" s="40">
        <f t="shared" si="83"/>
        <v>4.1654857341200113E-10</v>
      </c>
      <c r="AB132">
        <v>120</v>
      </c>
      <c r="AC132">
        <f t="shared" si="62"/>
        <v>2</v>
      </c>
      <c r="AD132" s="40">
        <f t="shared" si="84"/>
        <v>0</v>
      </c>
      <c r="AE132" s="40">
        <f t="shared" si="85"/>
        <v>-1.5916157281026246E-13</v>
      </c>
      <c r="AF132" s="40">
        <f t="shared" si="86"/>
        <v>0</v>
      </c>
      <c r="AG132" s="40">
        <f t="shared" si="87"/>
        <v>5.2523319027386615E-14</v>
      </c>
      <c r="AH132" s="40">
        <f t="shared" si="88"/>
        <v>-1.2732925824820995E-11</v>
      </c>
      <c r="AJ132">
        <v>120</v>
      </c>
      <c r="AK132">
        <f t="shared" si="63"/>
        <v>2</v>
      </c>
      <c r="AL132" s="40">
        <f t="shared" si="89"/>
        <v>0</v>
      </c>
      <c r="AM132" s="40">
        <f t="shared" si="90"/>
        <v>0</v>
      </c>
      <c r="AN132" s="40">
        <f t="shared" si="91"/>
        <v>0</v>
      </c>
      <c r="AO132" s="40">
        <f t="shared" si="92"/>
        <v>0</v>
      </c>
      <c r="AP132" s="40">
        <f t="shared" si="93"/>
        <v>0</v>
      </c>
      <c r="AR132">
        <v>120</v>
      </c>
      <c r="AS132">
        <f t="shared" si="64"/>
        <v>2</v>
      </c>
      <c r="AT132" s="40">
        <f t="shared" si="94"/>
        <v>0</v>
      </c>
      <c r="AU132" s="40">
        <f t="shared" si="95"/>
        <v>0</v>
      </c>
      <c r="AV132" s="40">
        <f t="shared" si="96"/>
        <v>0</v>
      </c>
      <c r="AW132" s="40">
        <f t="shared" si="97"/>
        <v>0</v>
      </c>
      <c r="AX132" s="40">
        <f t="shared" si="98"/>
        <v>0</v>
      </c>
      <c r="AZ132">
        <v>120</v>
      </c>
      <c r="BA132">
        <f t="shared" si="65"/>
        <v>2</v>
      </c>
      <c r="BB132" s="40">
        <f t="shared" si="99"/>
        <v>0</v>
      </c>
      <c r="BC132" s="40">
        <f t="shared" si="100"/>
        <v>0</v>
      </c>
      <c r="BD132" s="40">
        <f t="shared" si="101"/>
        <v>0</v>
      </c>
      <c r="BE132" s="40">
        <f t="shared" si="102"/>
        <v>0</v>
      </c>
      <c r="BF132" s="40">
        <f t="shared" si="103"/>
        <v>0</v>
      </c>
      <c r="BH132">
        <v>120</v>
      </c>
      <c r="BI132">
        <f t="shared" si="66"/>
        <v>2</v>
      </c>
      <c r="BJ132" s="40">
        <f t="shared" si="104"/>
        <v>0</v>
      </c>
      <c r="BK132" s="40">
        <f t="shared" si="105"/>
        <v>0</v>
      </c>
      <c r="BL132" s="40">
        <f t="shared" si="106"/>
        <v>0</v>
      </c>
      <c r="BM132" s="40">
        <f t="shared" si="107"/>
        <v>0</v>
      </c>
      <c r="BN132" s="40">
        <f t="shared" si="108"/>
        <v>0</v>
      </c>
      <c r="BP132">
        <v>120</v>
      </c>
      <c r="BQ132">
        <f t="shared" si="67"/>
        <v>2</v>
      </c>
      <c r="BR132" s="40">
        <f t="shared" si="109"/>
        <v>0</v>
      </c>
      <c r="BS132" s="40">
        <f t="shared" si="110"/>
        <v>0</v>
      </c>
      <c r="BT132" s="40">
        <f t="shared" si="111"/>
        <v>0</v>
      </c>
      <c r="BU132" s="40">
        <f t="shared" si="112"/>
        <v>0</v>
      </c>
      <c r="BV132" s="40">
        <f t="shared" si="113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H52"/>
  <sheetViews>
    <sheetView workbookViewId="0"/>
  </sheetViews>
  <sheetFormatPr defaultRowHeight="15" x14ac:dyDescent="0.25"/>
  <cols>
    <col min="1" max="1" width="4.140625" style="3" customWidth="1"/>
    <col min="2" max="2" width="37.7109375" style="3" customWidth="1"/>
    <col min="3" max="3" width="13.28515625" style="2" customWidth="1"/>
    <col min="4" max="4" width="7.5703125" style="3" customWidth="1"/>
    <col min="5" max="7" width="22" style="3" customWidth="1"/>
    <col min="8" max="8" width="15.28515625" style="3" customWidth="1"/>
    <col min="9" max="9" width="18.7109375" style="3" customWidth="1"/>
    <col min="10" max="10" width="12.85546875" style="3" customWidth="1"/>
    <col min="11" max="16384" width="9.140625" style="3"/>
  </cols>
  <sheetData>
    <row r="6" spans="2:7" x14ac:dyDescent="0.25">
      <c r="B6" s="4" t="s">
        <v>0</v>
      </c>
      <c r="E6" s="1" t="s">
        <v>135</v>
      </c>
      <c r="F6" s="7" t="s">
        <v>71</v>
      </c>
      <c r="G6" s="7" t="s">
        <v>72</v>
      </c>
    </row>
    <row r="7" spans="2:7" x14ac:dyDescent="0.25">
      <c r="B7" s="44" t="s">
        <v>1</v>
      </c>
      <c r="C7" s="45">
        <f>'Huskøb og lån'!C7</f>
        <v>2400000</v>
      </c>
      <c r="E7" s="27" t="s">
        <v>39</v>
      </c>
      <c r="F7" s="52">
        <f>Indkomst!C49+Indkomst!H49</f>
        <v>455768.15782253671</v>
      </c>
      <c r="G7" s="28">
        <f>F7/12</f>
        <v>37980.679818544726</v>
      </c>
    </row>
    <row r="8" spans="2:7" x14ac:dyDescent="0.25">
      <c r="B8" s="46" t="s">
        <v>2</v>
      </c>
      <c r="C8" s="47">
        <f>'Huskøb og lån'!C8</f>
        <v>10000</v>
      </c>
      <c r="E8" s="29"/>
      <c r="F8" s="14"/>
      <c r="G8" s="30"/>
    </row>
    <row r="9" spans="2:7" x14ac:dyDescent="0.25">
      <c r="B9" s="46" t="s">
        <v>5</v>
      </c>
      <c r="C9" s="47">
        <f>'Huskøb og lån'!C9</f>
        <v>10000</v>
      </c>
      <c r="E9" s="35" t="s">
        <v>142</v>
      </c>
      <c r="F9" s="53"/>
      <c r="G9" s="54"/>
    </row>
    <row r="10" spans="2:7" x14ac:dyDescent="0.25">
      <c r="B10" s="46" t="s">
        <v>4</v>
      </c>
      <c r="C10" s="47">
        <f>'Huskøb og lån'!C10</f>
        <v>15000</v>
      </c>
      <c r="E10" s="29" t="s">
        <v>12</v>
      </c>
      <c r="F10" s="14">
        <f>'Drift af hus'!C10</f>
        <v>30000</v>
      </c>
      <c r="G10" s="30">
        <f t="shared" ref="G10:G13" si="0">F10/12</f>
        <v>2500</v>
      </c>
    </row>
    <row r="11" spans="2:7" x14ac:dyDescent="0.25">
      <c r="B11" s="46" t="s">
        <v>3</v>
      </c>
      <c r="C11" s="47">
        <f>'Huskøb og lån'!C11</f>
        <v>300000</v>
      </c>
      <c r="E11" s="29" t="s">
        <v>17</v>
      </c>
      <c r="F11" s="14">
        <f>'Drift af hus'!C15</f>
        <v>22000</v>
      </c>
      <c r="G11" s="30">
        <f t="shared" si="0"/>
        <v>1833.3333333333333</v>
      </c>
    </row>
    <row r="12" spans="2:7" x14ac:dyDescent="0.25">
      <c r="B12" s="48" t="s">
        <v>7</v>
      </c>
      <c r="C12" s="49">
        <f>'Huskøb og lån'!C12+'Huskøb og lån'!C13</f>
        <v>0</v>
      </c>
      <c r="E12" s="29" t="s">
        <v>25</v>
      </c>
      <c r="F12" s="14">
        <f>'Drift af hus'!C19</f>
        <v>3500</v>
      </c>
      <c r="G12" s="30">
        <f t="shared" si="0"/>
        <v>291.66666666666669</v>
      </c>
    </row>
    <row r="13" spans="2:7" x14ac:dyDescent="0.25">
      <c r="B13" s="50" t="s">
        <v>6</v>
      </c>
      <c r="C13" s="51">
        <f>SUM(C7:C12)</f>
        <v>2735000</v>
      </c>
      <c r="E13" s="31" t="s">
        <v>20</v>
      </c>
      <c r="F13" s="42">
        <f>'Drift af hus'!H14</f>
        <v>22000</v>
      </c>
      <c r="G13" s="32">
        <f t="shared" si="0"/>
        <v>1833.3333333333333</v>
      </c>
    </row>
    <row r="14" spans="2:7" x14ac:dyDescent="0.25">
      <c r="C14" s="3"/>
      <c r="E14" s="29" t="s">
        <v>28</v>
      </c>
      <c r="F14" s="14">
        <f>SUM(F10:F13)</f>
        <v>77500</v>
      </c>
      <c r="G14" s="30">
        <f>SUM(G10:G13)</f>
        <v>6458.333333333333</v>
      </c>
    </row>
    <row r="15" spans="2:7" x14ac:dyDescent="0.25">
      <c r="B15" s="1" t="s">
        <v>165</v>
      </c>
      <c r="E15" s="29"/>
      <c r="F15" s="14"/>
      <c r="G15" s="30"/>
    </row>
    <row r="16" spans="2:7" x14ac:dyDescent="0.25">
      <c r="B16" s="44" t="s">
        <v>8</v>
      </c>
      <c r="C16" s="45">
        <f>'Huskøb og lån'!C17</f>
        <v>500000</v>
      </c>
      <c r="E16" s="35" t="s">
        <v>141</v>
      </c>
      <c r="F16" s="53"/>
      <c r="G16" s="54"/>
    </row>
    <row r="17" spans="2:8" x14ac:dyDescent="0.25">
      <c r="B17" s="48" t="s">
        <v>164</v>
      </c>
      <c r="C17" s="49">
        <f>'Huskøb og lån'!F10</f>
        <v>2250000</v>
      </c>
      <c r="E17" s="29" t="s">
        <v>138</v>
      </c>
      <c r="F17" s="14">
        <f>'Huskøb og lån'!J10</f>
        <v>111634.09449109725</v>
      </c>
      <c r="G17" s="30">
        <f>F17/12</f>
        <v>9302.8412075914366</v>
      </c>
    </row>
    <row r="18" spans="2:8" x14ac:dyDescent="0.25">
      <c r="B18" s="50" t="str">
        <f>'Huskøb og lån'!B23</f>
        <v>Beløb i overskudslikviditet</v>
      </c>
      <c r="C18" s="51">
        <f>C16+C17-C13</f>
        <v>15000</v>
      </c>
      <c r="E18" s="31" t="s">
        <v>75</v>
      </c>
      <c r="F18" s="42">
        <f>'Lån og værdier'!J13</f>
        <v>30333.803835772764</v>
      </c>
      <c r="G18" s="32">
        <f>F18/12</f>
        <v>2527.8169863143971</v>
      </c>
    </row>
    <row r="19" spans="2:8" x14ac:dyDescent="0.25">
      <c r="E19" s="29" t="s">
        <v>28</v>
      </c>
      <c r="F19" s="14">
        <f>SUM(F17:F18)</f>
        <v>141967.89832687</v>
      </c>
      <c r="G19" s="30">
        <f>SUM(G17:G18)</f>
        <v>11830.658193905834</v>
      </c>
    </row>
    <row r="20" spans="2:8" x14ac:dyDescent="0.25">
      <c r="B20" s="1" t="s">
        <v>134</v>
      </c>
      <c r="C20" s="3"/>
      <c r="E20" s="29"/>
      <c r="F20" s="14"/>
      <c r="G20" s="30"/>
    </row>
    <row r="21" spans="2:8" x14ac:dyDescent="0.25">
      <c r="B21" s="76" t="s">
        <v>169</v>
      </c>
      <c r="C21" s="45">
        <f>C7+C11+'Lån og værdier'!C13</f>
        <v>3025000</v>
      </c>
      <c r="E21" s="35" t="s">
        <v>139</v>
      </c>
      <c r="F21" s="53"/>
      <c r="G21" s="54"/>
    </row>
    <row r="22" spans="2:8" x14ac:dyDescent="0.25">
      <c r="B22" s="29" t="s">
        <v>166</v>
      </c>
      <c r="C22" s="47">
        <f>'Huskøb og lån'!F10+'Lån og værdier'!F13+'Huskøb og lån'!F11</f>
        <v>2495000</v>
      </c>
      <c r="E22" s="29" t="s">
        <v>136</v>
      </c>
      <c r="F22" s="14">
        <f>'Alm. budget'!C20+'Alm. budget'!H11+'Alm. budget'!H21</f>
        <v>123200</v>
      </c>
      <c r="G22" s="30">
        <f t="shared" ref="G22:G23" si="1">F22/12</f>
        <v>10266.666666666666</v>
      </c>
    </row>
    <row r="23" spans="2:8" x14ac:dyDescent="0.25">
      <c r="B23" s="29" t="s">
        <v>167</v>
      </c>
      <c r="C23" s="47">
        <f>Indkomst!C15+Indkomst!H15</f>
        <v>778076</v>
      </c>
      <c r="E23" s="31" t="s">
        <v>121</v>
      </c>
      <c r="F23" s="42">
        <f>'Alm. budget'!C34</f>
        <v>110000</v>
      </c>
      <c r="G23" s="32">
        <f t="shared" si="1"/>
        <v>9166.6666666666661</v>
      </c>
    </row>
    <row r="24" spans="2:8" x14ac:dyDescent="0.25">
      <c r="B24" s="29" t="s">
        <v>133</v>
      </c>
      <c r="C24" s="77">
        <f>C22/(Indkomst!C15+Indkomst!H15)</f>
        <v>3.2066276302057894</v>
      </c>
      <c r="E24" s="29" t="s">
        <v>28</v>
      </c>
      <c r="F24" s="14">
        <f>SUM(F22:F23)</f>
        <v>233200</v>
      </c>
      <c r="G24" s="30">
        <f>SUM(G22:G23)</f>
        <v>19433.333333333332</v>
      </c>
    </row>
    <row r="25" spans="2:8" x14ac:dyDescent="0.25">
      <c r="B25" s="33" t="s">
        <v>140</v>
      </c>
      <c r="C25" s="78">
        <f>G7-G14-G19-G22</f>
        <v>9425.0216246388936</v>
      </c>
      <c r="E25" s="29"/>
      <c r="F25" s="14"/>
      <c r="G25" s="30"/>
    </row>
    <row r="26" spans="2:8" x14ac:dyDescent="0.25">
      <c r="B26" s="58" t="s">
        <v>168</v>
      </c>
      <c r="C26" s="56"/>
      <c r="E26" s="33" t="s">
        <v>137</v>
      </c>
      <c r="F26" s="55">
        <f>F7-F14-F19-F24</f>
        <v>3100.2594956667162</v>
      </c>
      <c r="G26" s="34">
        <f>G7-G14-G19-G24</f>
        <v>258.35495797222757</v>
      </c>
    </row>
    <row r="28" spans="2:8" x14ac:dyDescent="0.25">
      <c r="B28" s="1"/>
      <c r="C28" s="3"/>
      <c r="E28" s="59" t="s">
        <v>143</v>
      </c>
      <c r="F28" s="60" t="s">
        <v>174</v>
      </c>
      <c r="G28" s="60" t="s">
        <v>170</v>
      </c>
    </row>
    <row r="29" spans="2:8" x14ac:dyDescent="0.25">
      <c r="C29" s="3"/>
      <c r="E29" s="61">
        <f ca="1">YEAR(TODAY())</f>
        <v>2017</v>
      </c>
      <c r="F29" s="62">
        <f>Lån!B12</f>
        <v>2295000</v>
      </c>
      <c r="G29" s="63">
        <f>C7+C11</f>
        <v>2700000</v>
      </c>
    </row>
    <row r="30" spans="2:8" x14ac:dyDescent="0.25">
      <c r="C30" s="3"/>
      <c r="E30" s="64">
        <f ca="1">E29+1</f>
        <v>2018</v>
      </c>
      <c r="F30" s="14">
        <f>Lån!B16</f>
        <v>2255228.6809220584</v>
      </c>
      <c r="G30" s="65">
        <f t="shared" ref="G30:G38" ca="1" si="2">$G$29*(1.02)^(E30-$E$29)</f>
        <v>2754000</v>
      </c>
      <c r="H30" s="69"/>
    </row>
    <row r="31" spans="2:8" x14ac:dyDescent="0.25">
      <c r="C31" s="3"/>
      <c r="E31" s="64">
        <f t="shared" ref="E31:E32" ca="1" si="3">E30+1</f>
        <v>2019</v>
      </c>
      <c r="F31" s="14">
        <f>Lån!B20</f>
        <v>2213933.2902914239</v>
      </c>
      <c r="G31" s="65">
        <f t="shared" ca="1" si="2"/>
        <v>2809080</v>
      </c>
    </row>
    <row r="32" spans="2:8" x14ac:dyDescent="0.25">
      <c r="C32" s="3"/>
      <c r="E32" s="64">
        <f t="shared" ca="1" si="3"/>
        <v>2020</v>
      </c>
      <c r="F32" s="14">
        <f>Lån!B24</f>
        <v>2171046.3011684222</v>
      </c>
      <c r="G32" s="65">
        <f t="shared" ca="1" si="2"/>
        <v>2865261.5999999996</v>
      </c>
    </row>
    <row r="33" spans="2:7" x14ac:dyDescent="0.25">
      <c r="C33" s="3"/>
      <c r="E33" s="64">
        <f ca="1">E32+1</f>
        <v>2021</v>
      </c>
      <c r="F33" s="14">
        <f>Lån!B28</f>
        <v>2126496.9503013431</v>
      </c>
      <c r="G33" s="65">
        <f t="shared" ca="1" si="2"/>
        <v>2922566.8319999999</v>
      </c>
    </row>
    <row r="34" spans="2:7" x14ac:dyDescent="0.25">
      <c r="E34" s="64">
        <f ca="1">E33+5</f>
        <v>2026</v>
      </c>
      <c r="F34" s="14">
        <f>Lån!B48</f>
        <v>1876090.5614890154</v>
      </c>
      <c r="G34" s="65">
        <f t="shared" ca="1" si="2"/>
        <v>3226749.9352802392</v>
      </c>
    </row>
    <row r="35" spans="2:7" x14ac:dyDescent="0.25">
      <c r="E35" s="64">
        <f ca="1">E34+5</f>
        <v>2031</v>
      </c>
      <c r="F35" s="14">
        <f>Lån!B68</f>
        <v>1397166.1260153605</v>
      </c>
      <c r="G35" s="65">
        <f t="shared" ca="1" si="2"/>
        <v>3562592.6602697549</v>
      </c>
    </row>
    <row r="36" spans="2:7" x14ac:dyDescent="0.25">
      <c r="E36" s="64">
        <v>2036</v>
      </c>
      <c r="F36" s="14">
        <f>Lån!B88</f>
        <v>988743.56876586494</v>
      </c>
      <c r="G36" s="65">
        <f t="shared" ca="1" si="2"/>
        <v>3933390.165825055</v>
      </c>
    </row>
    <row r="37" spans="2:7" x14ac:dyDescent="0.25">
      <c r="E37" s="64">
        <v>2041</v>
      </c>
      <c r="F37" s="14">
        <f>Lån!B108</f>
        <v>575442.53704226704</v>
      </c>
      <c r="G37" s="65">
        <f t="shared" ca="1" si="2"/>
        <v>4342780.5735831074</v>
      </c>
    </row>
    <row r="38" spans="2:7" x14ac:dyDescent="0.25">
      <c r="E38" s="66">
        <v>2047</v>
      </c>
      <c r="F38" s="67">
        <f>Lån!B132</f>
        <v>-1.8735590856522322E-10</v>
      </c>
      <c r="G38" s="68">
        <f t="shared" ca="1" si="2"/>
        <v>4890676.2770790542</v>
      </c>
    </row>
    <row r="39" spans="2:7" x14ac:dyDescent="0.25">
      <c r="E39" s="58" t="s">
        <v>171</v>
      </c>
    </row>
    <row r="47" spans="2:7" x14ac:dyDescent="0.25">
      <c r="B47" s="1" t="s">
        <v>176</v>
      </c>
    </row>
    <row r="48" spans="2:7" x14ac:dyDescent="0.25">
      <c r="B48" s="3" t="s">
        <v>177</v>
      </c>
    </row>
    <row r="49" spans="2:2" x14ac:dyDescent="0.25">
      <c r="B49" s="3" t="s">
        <v>178</v>
      </c>
    </row>
    <row r="50" spans="2:2" x14ac:dyDescent="0.25">
      <c r="B50" s="3" t="s">
        <v>179</v>
      </c>
    </row>
    <row r="51" spans="2:2" x14ac:dyDescent="0.25">
      <c r="B51" s="3" t="s">
        <v>180</v>
      </c>
    </row>
    <row r="52" spans="2:2" x14ac:dyDescent="0.25">
      <c r="B52" s="3" t="s">
        <v>181</v>
      </c>
    </row>
  </sheetData>
  <sheetProtection sheet="1" objects="1" scenarios="1"/>
  <pageMargins left="0.70866141732283505" right="0.70866141732283505" top="0.74803149606299202" bottom="0.74803149606299202" header="0.31496062992126" footer="0.31496062992126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cols>
    <col min="1" max="1" width="10.42578125" bestFit="1" customWidth="1"/>
  </cols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104</v>
      </c>
    </row>
    <row r="4" spans="1:1" x14ac:dyDescent="0.25">
      <c r="A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2</vt:i4>
      </vt:variant>
    </vt:vector>
  </HeadingPairs>
  <TitlesOfParts>
    <vt:vector size="10" baseType="lpstr">
      <vt:lpstr>Huskøb og lån</vt:lpstr>
      <vt:lpstr>Drift af hus</vt:lpstr>
      <vt:lpstr>Indkomst</vt:lpstr>
      <vt:lpstr>Alm. budget</vt:lpstr>
      <vt:lpstr>Lån og værdier</vt:lpstr>
      <vt:lpstr>Lån</vt:lpstr>
      <vt:lpstr>Resultat</vt:lpstr>
      <vt:lpstr>Lister</vt:lpstr>
      <vt:lpstr>Resultat!Udskriftsområde</vt:lpstr>
      <vt:lpstr>Resultat!Udskriftstitler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Jacob</cp:lastModifiedBy>
  <cp:lastPrinted>2017-05-06T20:30:27Z</cp:lastPrinted>
  <dcterms:created xsi:type="dcterms:W3CDTF">2017-04-12T06:06:36Z</dcterms:created>
  <dcterms:modified xsi:type="dcterms:W3CDTF">2017-05-06T20:53:50Z</dcterms:modified>
</cp:coreProperties>
</file>